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1-my.sharepoint.com/personal/ibrade_mag_go_cr/Documents/ARCHIVOS/DOCUMENTOS/2024/PENDIENTES/007/"/>
    </mc:Choice>
  </mc:AlternateContent>
  <xr:revisionPtr revIDLastSave="1" documentId="14_{0C24900A-09DB-42AE-9E8E-305754020946}" xr6:coauthVersionLast="47" xr6:coauthVersionMax="47" xr10:uidLastSave="{BC1CCF54-FDE8-446E-BF18-FD98AF39EBF3}"/>
  <bookViews>
    <workbookView xWindow="-120" yWindow="-120" windowWidth="29040" windowHeight="15720" xr2:uid="{2548C352-206B-4EA8-9BC6-2AF8A26A82B1}"/>
  </bookViews>
  <sheets>
    <sheet name="IT PNDIP 2024" sheetId="1" r:id="rId1"/>
    <sheet name="presupuesto" sheetId="3" r:id="rId2"/>
    <sheet name="clasificacion" sheetId="4" r:id="rId3"/>
  </sheets>
  <definedNames>
    <definedName name="_xlnm.Print_Area" localSheetId="2">clasificacion!$A$1:$E$22</definedName>
    <definedName name="_xlnm.Print_Area" localSheetId="0">'IT PNDIP 2024'!$A$1:$I$34</definedName>
    <definedName name="_xlnm.Print_Area" localSheetId="1">presupuesto!$A$1:$F$20</definedName>
    <definedName name="_xlnm.Print_Titles" localSheetId="0">'IT PNDIP 2024'!$5:$9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D15" i="3"/>
  <c r="D16" i="3"/>
  <c r="C17" i="3" l="1"/>
  <c r="D33" i="1"/>
  <c r="C8" i="3"/>
  <c r="C11" i="3"/>
  <c r="D10" i="3"/>
  <c r="D12" i="3"/>
  <c r="C12" i="3"/>
  <c r="C16" i="3"/>
  <c r="C15" i="3"/>
  <c r="D13" i="3"/>
  <c r="C13" i="3"/>
  <c r="K24" i="1" l="1"/>
  <c r="G20" i="1" l="1"/>
  <c r="G19" i="1"/>
  <c r="E9" i="3" l="1"/>
  <c r="E14" i="3"/>
  <c r="G29" i="1" l="1"/>
  <c r="G28" i="1"/>
  <c r="G27" i="1"/>
  <c r="G25" i="1" l="1"/>
  <c r="G24" i="1"/>
  <c r="G14" i="1" l="1"/>
  <c r="G21" i="1"/>
  <c r="G10" i="1" l="1"/>
  <c r="G18" i="1" l="1"/>
  <c r="G17" i="1"/>
  <c r="G11" i="1" l="1"/>
  <c r="E18" i="4" l="1"/>
  <c r="D18" i="4"/>
  <c r="C18" i="4"/>
  <c r="B18" i="4"/>
  <c r="B18" i="3"/>
  <c r="E16" i="3"/>
  <c r="E11" i="3"/>
  <c r="C10" i="3"/>
  <c r="E8" i="3"/>
  <c r="E7" i="3"/>
  <c r="D19" i="4" l="1"/>
  <c r="C19" i="4"/>
  <c r="E19" i="4"/>
  <c r="C18" i="3"/>
  <c r="E12" i="3"/>
  <c r="E15" i="3"/>
  <c r="D18" i="3"/>
  <c r="E10" i="3"/>
  <c r="E13" i="3"/>
  <c r="E17" i="3"/>
  <c r="F9" i="3" l="1"/>
  <c r="F11" i="3"/>
  <c r="F7" i="3"/>
  <c r="F16" i="3"/>
  <c r="E18" i="3"/>
  <c r="F8" i="3"/>
  <c r="F17" i="3"/>
  <c r="F10" i="3"/>
  <c r="F12" i="3"/>
  <c r="F13" i="3"/>
  <c r="F15" i="3"/>
  <c r="F18" i="3" l="1"/>
  <c r="G30" i="1" l="1"/>
  <c r="G31" i="1"/>
  <c r="G32" i="1"/>
</calcChain>
</file>

<file path=xl/sharedStrings.xml><?xml version="1.0" encoding="utf-8"?>
<sst xmlns="http://schemas.openxmlformats.org/spreadsheetml/2006/main" count="150" uniqueCount="92">
  <si>
    <t>Programación  PNDIP 2023</t>
  </si>
  <si>
    <t xml:space="preserve">Intervención pública
</t>
  </si>
  <si>
    <t>Indicador</t>
  </si>
  <si>
    <t xml:space="preserve">Meta anual </t>
  </si>
  <si>
    <t>Presupuesto Millones ¢</t>
  </si>
  <si>
    <t>Resultado</t>
  </si>
  <si>
    <t>Institución Ejecutora</t>
  </si>
  <si>
    <t>SENASA</t>
  </si>
  <si>
    <r>
      <rPr>
        <b/>
        <sz val="10"/>
        <color theme="1"/>
        <rFont val="Calibri"/>
        <family val="2"/>
        <scheme val="minor"/>
      </rPr>
      <t>A.B.1.</t>
    </r>
    <r>
      <rPr>
        <sz val="10"/>
        <color theme="1"/>
        <rFont val="Calibri"/>
        <family val="2"/>
        <scheme val="minor"/>
      </rPr>
      <t xml:space="preserve"> Número de enfermedades con determinación de estatus de presencia o ausencia.</t>
    </r>
  </si>
  <si>
    <r>
      <rPr>
        <b/>
        <sz val="10"/>
        <color theme="1"/>
        <rFont val="Calibri"/>
        <family val="2"/>
        <scheme val="minor"/>
      </rPr>
      <t>B.2.</t>
    </r>
    <r>
      <rPr>
        <sz val="10"/>
        <color theme="1"/>
        <rFont val="Calibri"/>
        <family val="2"/>
        <scheme val="minor"/>
      </rPr>
      <t xml:space="preserve"> Número de nuevos establecimientos (fincas) de producción primaria aplicando Buenas Prácticas de Uso de Medicamentos (incluidos los antimicrobianos)
BPMV.</t>
    </r>
  </si>
  <si>
    <r>
      <rPr>
        <b/>
        <sz val="10"/>
        <color theme="1"/>
        <rFont val="Calibri"/>
        <family val="2"/>
        <scheme val="minor"/>
      </rPr>
      <t>B.3.</t>
    </r>
    <r>
      <rPr>
        <sz val="10"/>
        <color theme="1"/>
        <rFont val="Calibri"/>
        <family val="2"/>
        <scheme val="minor"/>
      </rPr>
      <t xml:space="preserve"> Número de microorganismos con determinación de perfiles de resistencia a los antimicrobianos por producto o especie.</t>
    </r>
  </si>
  <si>
    <t>CNP</t>
  </si>
  <si>
    <r>
      <rPr>
        <b/>
        <sz val="10"/>
        <color rgb="FF000000"/>
        <rFont val="Calibri"/>
        <family val="2"/>
      </rPr>
      <t xml:space="preserve">B.7. </t>
    </r>
    <r>
      <rPr>
        <sz val="10"/>
        <color rgb="FF000000"/>
        <rFont val="Calibri"/>
        <family val="2"/>
      </rPr>
      <t>Cantidad de Persona productora primaria comercializando a través Programa de Abastecimiento Institucional</t>
    </r>
  </si>
  <si>
    <t>SENARA</t>
  </si>
  <si>
    <r>
      <rPr>
        <b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>. Programa de fomento al desarrollo agropecuario mediante servicio de riego para la producción sostenible, investigación y gestión del recurso hídrico que permita
adaptación al cambio climático y la seguridad hídrica del país.</t>
    </r>
  </si>
  <si>
    <r>
      <rPr>
        <b/>
        <sz val="10"/>
        <color theme="1"/>
        <rFont val="Calibri"/>
        <family val="2"/>
        <scheme val="minor"/>
      </rPr>
      <t xml:space="preserve">A.B.9. </t>
    </r>
    <r>
      <rPr>
        <sz val="10"/>
        <color theme="1"/>
        <rFont val="Calibri"/>
        <family val="2"/>
        <scheme val="minor"/>
      </rPr>
      <t>Cantidad acumulada de hectáreas que reciben servicio público de agua para riego y piscicultura.</t>
    </r>
  </si>
  <si>
    <t>SFE</t>
  </si>
  <si>
    <r>
      <rPr>
        <b/>
        <sz val="10"/>
        <color theme="1"/>
        <rFont val="Calibri"/>
        <family val="2"/>
        <scheme val="minor"/>
      </rPr>
      <t xml:space="preserve">5. </t>
    </r>
    <r>
      <rPr>
        <sz val="10"/>
        <color theme="1"/>
        <rFont val="Calibri"/>
        <family val="2"/>
        <scheme val="minor"/>
      </rPr>
      <t>Implementación de las Buenas Prácticas Agrícolas que minimicen el riesgo de incumplimientos de los límites máximos de residuos de plaguicidas en
vegetales que pueden afectar la producción nacional.</t>
    </r>
  </si>
  <si>
    <r>
      <rPr>
        <b/>
        <sz val="10"/>
        <color theme="1"/>
        <rFont val="Calibri"/>
        <family val="2"/>
        <scheme val="minor"/>
      </rPr>
      <t>A.B.10.</t>
    </r>
    <r>
      <rPr>
        <sz val="10"/>
        <color theme="1"/>
        <rFont val="Calibri"/>
        <family val="2"/>
        <scheme val="minor"/>
      </rPr>
      <t xml:space="preserve"> Porcentaje acumulado de personas productoras agrícolas implementando las Buenas Prácticas Agrícolas.</t>
    </r>
  </si>
  <si>
    <r>
      <rPr>
        <b/>
        <sz val="10"/>
        <color theme="1"/>
        <rFont val="Calibri"/>
        <family val="2"/>
        <scheme val="minor"/>
      </rPr>
      <t xml:space="preserve">B.11. </t>
    </r>
    <r>
      <rPr>
        <sz val="10"/>
        <color theme="1"/>
        <rFont val="Calibri"/>
        <family val="2"/>
        <scheme val="minor"/>
      </rPr>
      <t>Número de verificaciones de los límites máximos de residuos (LMR) en vegetales frescos de producción nacional y para exportación.</t>
    </r>
  </si>
  <si>
    <t>INTA</t>
  </si>
  <si>
    <r>
      <rPr>
        <b/>
        <sz val="10"/>
        <color theme="1"/>
        <rFont val="Calibri"/>
        <family val="2"/>
        <scheme val="minor"/>
      </rPr>
      <t>7.</t>
    </r>
    <r>
      <rPr>
        <sz val="10"/>
        <color theme="1"/>
        <rFont val="Calibri"/>
        <family val="2"/>
        <scheme val="minor"/>
      </rPr>
      <t xml:space="preserve"> Programa de inserción de grupos de mujeres y jóvenes de la zona rural, al sector agro productivo con el desarrollo de actividades generadoras de ingresos</t>
    </r>
  </si>
  <si>
    <r>
      <rPr>
        <b/>
        <sz val="10"/>
        <color theme="1"/>
        <rFont val="Calibri"/>
        <family val="2"/>
        <scheme val="minor"/>
      </rPr>
      <t>B.15</t>
    </r>
    <r>
      <rPr>
        <sz val="10"/>
        <color theme="1"/>
        <rFont val="Calibri"/>
        <family val="2"/>
        <scheme val="minor"/>
      </rPr>
      <t xml:space="preserve"> Número de  nuevos grupos de mujeres de la zona rural con proyectos productivos generadores de ingresos.</t>
    </r>
  </si>
  <si>
    <r>
      <rPr>
        <b/>
        <sz val="10"/>
        <color theme="1"/>
        <rFont val="Calibri"/>
        <family val="2"/>
        <scheme val="minor"/>
      </rPr>
      <t>B.16</t>
    </r>
    <r>
      <rPr>
        <sz val="10"/>
        <color theme="1"/>
        <rFont val="Calibri"/>
        <family val="2"/>
        <scheme val="minor"/>
      </rPr>
      <t xml:space="preserve"> Número de  nuevos grupos de jovenes de la zona rural con proyectos productivos generadores de ingresos.</t>
    </r>
  </si>
  <si>
    <t>CONAC 4S</t>
  </si>
  <si>
    <t>INDER</t>
  </si>
  <si>
    <t>ONS</t>
  </si>
  <si>
    <t>MAG</t>
  </si>
  <si>
    <r>
      <rPr>
        <b/>
        <sz val="10"/>
        <color theme="1"/>
        <rFont val="Calibri"/>
        <family val="2"/>
        <scheme val="minor"/>
      </rPr>
      <t>6.</t>
    </r>
    <r>
      <rPr>
        <sz val="10"/>
        <color theme="1"/>
        <rFont val="Calibri"/>
        <family val="2"/>
        <scheme val="minor"/>
      </rPr>
      <t xml:space="preserve"> Generación de conocimiento científico y tecnológico para contribuir a la competitividad, funcionalidad y sostenibilidad de los sistemas productivos agropecuario.</t>
    </r>
  </si>
  <si>
    <r>
      <rPr>
        <b/>
        <sz val="10"/>
        <color theme="1"/>
        <rFont val="Calibri"/>
        <family val="2"/>
        <scheme val="minor"/>
      </rPr>
      <t>10</t>
    </r>
    <r>
      <rPr>
        <sz val="10"/>
        <color theme="1"/>
        <rFont val="Calibri"/>
        <family val="2"/>
        <scheme val="minor"/>
      </rPr>
      <t>. Programa Nacional de Control Oficial de Calidad</t>
    </r>
  </si>
  <si>
    <r>
      <rPr>
        <b/>
        <sz val="10"/>
        <color theme="1"/>
        <rFont val="Calibri"/>
        <family val="2"/>
        <scheme val="minor"/>
      </rPr>
      <t>B.21</t>
    </r>
    <r>
      <rPr>
        <sz val="10"/>
        <color theme="1"/>
        <rFont val="Calibri"/>
        <family val="2"/>
        <scheme val="minor"/>
      </rPr>
      <t>. Toneladas métricas de semilla importada a la que se valida su estándar de calidad.</t>
    </r>
  </si>
  <si>
    <r>
      <rPr>
        <b/>
        <sz val="10"/>
        <color theme="1"/>
        <rFont val="Calibri"/>
        <family val="2"/>
        <scheme val="minor"/>
      </rPr>
      <t>Cuadro 1</t>
    </r>
    <r>
      <rPr>
        <sz val="10"/>
        <color theme="1"/>
        <rFont val="Calibri"/>
        <family val="2"/>
        <scheme val="minor"/>
      </rPr>
      <t xml:space="preserve">
Sector Agropecuario</t>
    </r>
  </si>
  <si>
    <r>
      <rPr>
        <b/>
        <sz val="10"/>
        <color theme="1"/>
        <rFont val="Calibri"/>
        <family val="2"/>
        <scheme val="minor"/>
      </rPr>
      <t xml:space="preserve">11. </t>
    </r>
    <r>
      <rPr>
        <sz val="10"/>
        <color theme="1"/>
        <rFont val="Calibri"/>
        <family val="2"/>
        <scheme val="minor"/>
      </rPr>
      <t>Producción Sostenible</t>
    </r>
  </si>
  <si>
    <r>
      <rPr>
        <b/>
        <sz val="10"/>
        <color rgb="FF000000"/>
        <rFont val="Calibri"/>
        <family val="2"/>
      </rPr>
      <t xml:space="preserve">3. </t>
    </r>
    <r>
      <rPr>
        <sz val="10"/>
        <color rgb="FF000000"/>
        <rFont val="Calibri"/>
        <family val="2"/>
      </rPr>
      <t>Programa de Abastecimiento Institucional</t>
    </r>
  </si>
  <si>
    <r>
      <rPr>
        <b/>
        <sz val="10"/>
        <color theme="1"/>
        <rFont val="Calibri"/>
        <family val="2"/>
        <scheme val="minor"/>
      </rPr>
      <t>1.</t>
    </r>
    <r>
      <rPr>
        <sz val="10"/>
        <color theme="1"/>
        <rFont val="Calibri"/>
        <family val="2"/>
        <scheme val="minor"/>
      </rPr>
      <t>Protección del patrimonio pecuario nacional de enfermedades, en protección de la producción nacional, competitividad y la salud pública.</t>
    </r>
  </si>
  <si>
    <t>Cumplimiento Alto</t>
  </si>
  <si>
    <t>Cumplimiento Bajo</t>
  </si>
  <si>
    <t>Cuadro 2</t>
  </si>
  <si>
    <t xml:space="preserve">PNDIP 2023-2026: Sector  Agropecuario
Clasificación de cumplimiento de metas </t>
  </si>
  <si>
    <t>Institución</t>
  </si>
  <si>
    <t>Nº de Metas Programadas 
 2022</t>
  </si>
  <si>
    <t>Presupuesto programado y Ejecutado</t>
  </si>
  <si>
    <t>% ejecución presupuestaria</t>
  </si>
  <si>
    <t>% Participación</t>
  </si>
  <si>
    <t>Programado</t>
  </si>
  <si>
    <t>Ejecutado</t>
  </si>
  <si>
    <t xml:space="preserve">CNP </t>
  </si>
  <si>
    <t>Conac</t>
  </si>
  <si>
    <t>TOTAL</t>
  </si>
  <si>
    <t xml:space="preserve">PNDIP 2023-2026: Sector   Agropecuario
Clasificación de cumplimiento de metas </t>
  </si>
  <si>
    <t>Nº de Metas Programadas 
 2023</t>
  </si>
  <si>
    <t>Clasificación del Avance de las metas</t>
  </si>
  <si>
    <t>Cumplimiento medio</t>
  </si>
  <si>
    <t>%</t>
  </si>
  <si>
    <t>Clasificación</t>
  </si>
  <si>
    <t xml:space="preserve">% de avance de la meta 
</t>
  </si>
  <si>
    <t xml:space="preserve">Presupuesto ejecutado 
(Millones ¢) </t>
  </si>
  <si>
    <t xml:space="preserve"> Resultados de  seguimiento I TRIMESTRE PNDIP 2024</t>
  </si>
  <si>
    <t>Al 31 de marzo 2024</t>
  </si>
  <si>
    <t>Informe Avance al 31 de marzo 2024</t>
  </si>
  <si>
    <t xml:space="preserve">3 microorganismos (porcino) </t>
  </si>
  <si>
    <t>3 (Brucella Suis y Aujeszky y Tenia Solium (en Región Huetar Caribe)</t>
  </si>
  <si>
    <t>INCOPESCA</t>
  </si>
  <si>
    <r>
      <rPr>
        <b/>
        <sz val="10"/>
        <color theme="1"/>
        <rFont val="Calibri"/>
        <family val="2"/>
        <scheme val="minor"/>
      </rPr>
      <t>2.</t>
    </r>
    <r>
      <rPr>
        <sz val="10"/>
        <color theme="1"/>
        <rFont val="Calibri"/>
        <family val="2"/>
        <scheme val="minor"/>
      </rPr>
      <t>Producción sostenible de la pesca y la acuicultura.</t>
    </r>
  </si>
  <si>
    <r>
      <rPr>
        <b/>
        <sz val="10"/>
        <color theme="1"/>
        <rFont val="Calibri"/>
        <family val="2"/>
        <scheme val="minor"/>
      </rPr>
      <t xml:space="preserve">B.5. </t>
    </r>
    <r>
      <rPr>
        <sz val="10"/>
        <color theme="1"/>
        <rFont val="Calibri"/>
        <family val="2"/>
        <scheme val="minor"/>
      </rPr>
      <t>Porcentaje de cobertura espacial para la maricultura en la costa Pacífica y Caribe, considerando características biológicas y oceanográficas.</t>
    </r>
  </si>
  <si>
    <r>
      <rPr>
        <b/>
        <sz val="10"/>
        <color theme="1"/>
        <rFont val="Calibri"/>
        <family val="2"/>
        <scheme val="minor"/>
      </rPr>
      <t>B.8.</t>
    </r>
    <r>
      <rPr>
        <sz val="10"/>
        <color theme="1"/>
        <rFont val="Calibri"/>
        <family val="2"/>
        <scheme val="minor"/>
      </rPr>
      <t xml:space="preserve"> Porcentaje acumulado de avance en la fase de ejecución de obras del Proyecto PAACUME.</t>
    </r>
  </si>
  <si>
    <t>30%</t>
  </si>
  <si>
    <r>
      <rPr>
        <b/>
        <sz val="10"/>
        <color theme="1"/>
        <rFont val="Calibri"/>
        <family val="2"/>
        <scheme val="minor"/>
      </rPr>
      <t>A.B.12.</t>
    </r>
    <r>
      <rPr>
        <sz val="10"/>
        <color theme="1"/>
        <rFont val="Calibri"/>
        <family val="2"/>
        <scheme val="minor"/>
      </rPr>
      <t>Número de tecnologías generadas para mejorar la ecoeficiencia de los sistemas productivos agropecuarios.</t>
    </r>
  </si>
  <si>
    <r>
      <rPr>
        <b/>
        <sz val="10"/>
        <color theme="1"/>
        <rFont val="Calibri"/>
        <family val="2"/>
        <scheme val="minor"/>
      </rPr>
      <t>A.B.13</t>
    </r>
    <r>
      <rPr>
        <sz val="10"/>
        <color theme="1"/>
        <rFont val="Calibri"/>
        <family val="2"/>
        <scheme val="minor"/>
      </rPr>
      <t>. Número de tecnologías con análisis de impacto productivo y económico en los sistemas agropecuarios.</t>
    </r>
  </si>
  <si>
    <r>
      <rPr>
        <b/>
        <sz val="10"/>
        <color theme="1"/>
        <rFont val="Calibri"/>
        <family val="2"/>
        <scheme val="minor"/>
      </rPr>
      <t>B.14</t>
    </r>
    <r>
      <rPr>
        <sz val="10"/>
        <color theme="1"/>
        <rFont val="Calibri"/>
        <family val="2"/>
        <scheme val="minor"/>
      </rPr>
      <t xml:space="preserve"> Número de extensionista capacitados.</t>
    </r>
  </si>
  <si>
    <r>
      <rPr>
        <b/>
        <sz val="10"/>
        <rFont val="Calibri"/>
        <family val="2"/>
        <scheme val="minor"/>
      </rPr>
      <t xml:space="preserve">A.C.1 </t>
    </r>
    <r>
      <rPr>
        <sz val="10"/>
        <rFont val="Calibri"/>
        <family val="2"/>
        <scheme val="minor"/>
      </rPr>
      <t>Número de fincas implementando el modelo NAMA</t>
    </r>
  </si>
  <si>
    <r>
      <rPr>
        <b/>
        <sz val="10"/>
        <rFont val="Calibri"/>
        <family val="2"/>
        <scheme val="minor"/>
      </rPr>
      <t>A.B.C</t>
    </r>
    <r>
      <rPr>
        <sz val="10"/>
        <rFont val="Calibri"/>
        <family val="2"/>
        <scheme val="minor"/>
      </rPr>
      <t xml:space="preserve">.3 Número acumulado de productores que reciben asistencia técnica, para la transformación de los sistemas productivos. </t>
    </r>
  </si>
  <si>
    <r>
      <rPr>
        <b/>
        <sz val="10"/>
        <color theme="1"/>
        <rFont val="Calibri"/>
        <family val="2"/>
        <scheme val="minor"/>
      </rPr>
      <t xml:space="preserve">A.C.2 </t>
    </r>
    <r>
      <rPr>
        <sz val="10"/>
        <color theme="1"/>
        <rFont val="Calibri"/>
        <family val="2"/>
        <scheme val="minor"/>
      </rPr>
      <t>Número de fincas con reconocimiento de producción sostenible</t>
    </r>
  </si>
  <si>
    <t>De acuerdo con lo programado</t>
  </si>
  <si>
    <t>atraso Critico</t>
  </si>
  <si>
    <t>Con riesgo de incumplimiento</t>
  </si>
  <si>
    <t>1
( Enfermedad de Aujeszky )</t>
  </si>
  <si>
    <r>
      <rPr>
        <b/>
        <sz val="10"/>
        <rFont val="Calibri"/>
        <family val="2"/>
        <scheme val="minor"/>
      </rPr>
      <t>8.</t>
    </r>
    <r>
      <rPr>
        <sz val="10"/>
        <rFont val="Calibri"/>
        <family val="2"/>
        <scheme val="minor"/>
      </rPr>
      <t xml:space="preserve"> Fomento a la producción con enfoque de seguridad alimentaria para familias en territorios rurales con recursos no reembolsables</t>
    </r>
  </si>
  <si>
    <r>
      <rPr>
        <b/>
        <sz val="10"/>
        <rFont val="Calibri"/>
        <family val="2"/>
        <scheme val="minor"/>
      </rPr>
      <t>B.17</t>
    </r>
    <r>
      <rPr>
        <sz val="10"/>
        <rFont val="Calibri"/>
        <family val="2"/>
        <scheme val="minor"/>
      </rPr>
      <t xml:space="preserve"> Nuevos proyectos agro productivos ejecutados en territorios rurales.</t>
    </r>
  </si>
  <si>
    <r>
      <rPr>
        <b/>
        <sz val="10"/>
        <rFont val="Calibri"/>
        <family val="2"/>
        <scheme val="minor"/>
      </rPr>
      <t xml:space="preserve">B. 18 </t>
    </r>
    <r>
      <rPr>
        <sz val="10"/>
        <rFont val="Calibri"/>
        <family val="2"/>
        <scheme val="minor"/>
      </rPr>
      <t>Número de  productores beneficiados con el mecanismo financiero para pequeños y medianos productores agropecuarios</t>
    </r>
  </si>
  <si>
    <r>
      <rPr>
        <b/>
        <sz val="10"/>
        <color theme="1"/>
        <rFont val="Calibri"/>
        <family val="2"/>
        <scheme val="minor"/>
      </rPr>
      <t>B.20.</t>
    </r>
    <r>
      <rPr>
        <sz val="10"/>
        <color theme="1"/>
        <rFont val="Calibri"/>
        <family val="2"/>
        <scheme val="minor"/>
      </rPr>
      <t xml:space="preserve"> Toneladas métricas de semilla de producción nacional a la que se certifica su calidad.</t>
    </r>
  </si>
  <si>
    <r>
      <rPr>
        <b/>
        <sz val="10"/>
        <color theme="1"/>
        <rFont val="Calibri"/>
        <family val="2"/>
        <scheme val="minor"/>
      </rPr>
      <t>B.22.</t>
    </r>
    <r>
      <rPr>
        <sz val="10"/>
        <color theme="1"/>
        <rFont val="Calibri"/>
        <family val="2"/>
        <scheme val="minor"/>
      </rPr>
      <t xml:space="preserve"> Número de registros de información para fortalecer la toma de decisiones en el proceso productivo.</t>
    </r>
  </si>
  <si>
    <t>Total presupuesto programado y ejecutado PNDIP 2024-Sector Agropecuario</t>
  </si>
  <si>
    <r>
      <rPr>
        <b/>
        <sz val="10"/>
        <rFont val="Calibri"/>
        <family val="2"/>
        <scheme val="minor"/>
      </rPr>
      <t xml:space="preserve">9. </t>
    </r>
    <r>
      <rPr>
        <sz val="10"/>
        <rFont val="Calibri"/>
        <family val="2"/>
        <scheme val="minor"/>
      </rPr>
      <t>Programa Nacional de Mercados Regionales</t>
    </r>
  </si>
  <si>
    <r>
      <rPr>
        <b/>
        <sz val="10"/>
        <rFont val="Calibri"/>
        <family val="2"/>
        <scheme val="minor"/>
      </rPr>
      <t>B.19</t>
    </r>
    <r>
      <rPr>
        <sz val="10"/>
        <rFont val="Calibri"/>
        <family val="2"/>
        <scheme val="minor"/>
      </rPr>
      <t>. Porcentaje acumulado de transacciones realizadas bajo esta modalidad por mercado mayorista (Chorotega).</t>
    </r>
  </si>
  <si>
    <t>PIMA</t>
  </si>
  <si>
    <r>
      <rPr>
        <b/>
        <sz val="10"/>
        <rFont val="Calibri"/>
        <family val="2"/>
        <scheme val="minor"/>
      </rPr>
      <t>11,4%</t>
    </r>
    <r>
      <rPr>
        <sz val="10"/>
        <rFont val="Calibri"/>
        <family val="2"/>
        <scheme val="minor"/>
      </rPr>
      <t xml:space="preserve"> ejecución presupuestaria</t>
    </r>
  </si>
  <si>
    <t>Fuente: Sepsa-Secretaría técnica PND-UPS, con base en información suministrada por las instituciones del Sector Agropecuario, abril 2024.</t>
  </si>
  <si>
    <t>Presupuesto programado y ejecutado
Al 31 de marzo 2024</t>
  </si>
  <si>
    <t>Fuente: Sepsa-PND-UPD con base en información suministrada por las instituciones del Sector Agropecuario, abril 2024</t>
  </si>
  <si>
    <t>Fuente: Sepsa-PND-UPD con base en información suministrada por las instituciones del Sector Agropecuario, abril 2024.</t>
  </si>
  <si>
    <t>Cuadro3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</si>
</sst>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;[Red]#,##0.0"/>
    <numFmt numFmtId="165" formatCode="#,##0.0"/>
    <numFmt numFmtId="166" formatCode="0.0"/>
    <numFmt numFmtId="167" formatCode="#,##0;[Red]#,##0"/>
    <numFmt numFmtId="168" formatCode="#,##0.00;[Red]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4" tint="-0.499984740745262"/>
      <name val="HendersonSansW00-BasicBold"/>
    </font>
    <font>
      <b/>
      <sz val="11"/>
      <color theme="4" tint="-0.499984740745262"/>
      <name val="HendersonSansW00-BasicBold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92D05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7" fillId="0" borderId="9" xfId="0" applyFont="1" applyFill="1" applyBorder="1" applyAlignment="1">
      <alignment horizontal="justify" vertical="top" wrapText="1"/>
    </xf>
    <xf numFmtId="166" fontId="7" fillId="0" borderId="9" xfId="0" applyNumberFormat="1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justify" vertical="top" wrapText="1"/>
    </xf>
    <xf numFmtId="0" fontId="7" fillId="0" borderId="12" xfId="0" applyFont="1" applyFill="1" applyBorder="1" applyAlignment="1">
      <alignment horizontal="center" vertical="top" wrapText="1"/>
    </xf>
    <xf numFmtId="164" fontId="4" fillId="0" borderId="0" xfId="0" applyNumberFormat="1" applyFont="1"/>
    <xf numFmtId="166" fontId="4" fillId="0" borderId="0" xfId="0" applyNumberFormat="1" applyFont="1"/>
    <xf numFmtId="0" fontId="16" fillId="3" borderId="6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top" wrapText="1"/>
    </xf>
    <xf numFmtId="164" fontId="7" fillId="0" borderId="9" xfId="0" applyNumberFormat="1" applyFont="1" applyFill="1" applyBorder="1" applyAlignment="1">
      <alignment horizontal="center" vertical="top" wrapText="1"/>
    </xf>
    <xf numFmtId="164" fontId="11" fillId="0" borderId="21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12" xfId="0" applyNumberFormat="1" applyFont="1" applyFill="1" applyBorder="1" applyAlignment="1">
      <alignment horizontal="center" vertical="top" wrapText="1"/>
    </xf>
    <xf numFmtId="166" fontId="4" fillId="0" borderId="16" xfId="0" applyNumberFormat="1" applyFont="1" applyFill="1" applyBorder="1" applyAlignment="1">
      <alignment horizontal="center" vertical="top" wrapText="1"/>
    </xf>
    <xf numFmtId="166" fontId="4" fillId="0" borderId="12" xfId="0" applyNumberFormat="1" applyFont="1" applyFill="1" applyBorder="1" applyAlignment="1">
      <alignment horizontal="center" vertical="top" wrapText="1"/>
    </xf>
    <xf numFmtId="166" fontId="4" fillId="0" borderId="9" xfId="0" applyNumberFormat="1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justify" vertical="top" wrapText="1"/>
    </xf>
    <xf numFmtId="0" fontId="4" fillId="0" borderId="6" xfId="0" applyFont="1" applyFill="1" applyBorder="1" applyAlignment="1">
      <alignment horizontal="center" vertical="top" wrapText="1"/>
    </xf>
    <xf numFmtId="164" fontId="4" fillId="0" borderId="17" xfId="0" applyNumberFormat="1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4" fillId="0" borderId="0" xfId="0" applyFont="1" applyFill="1"/>
    <xf numFmtId="164" fontId="4" fillId="0" borderId="0" xfId="0" applyNumberFormat="1" applyFont="1" applyFill="1"/>
    <xf numFmtId="0" fontId="4" fillId="0" borderId="9" xfId="0" applyFont="1" applyFill="1" applyBorder="1" applyAlignment="1">
      <alignment horizontal="justify" vertical="top" wrapText="1"/>
    </xf>
    <xf numFmtId="0" fontId="4" fillId="0" borderId="9" xfId="0" applyFont="1" applyFill="1" applyBorder="1" applyAlignment="1">
      <alignment horizontal="center" vertical="top" wrapText="1"/>
    </xf>
    <xf numFmtId="164" fontId="4" fillId="0" borderId="18" xfId="0" applyNumberFormat="1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9" fillId="0" borderId="20" xfId="0" applyFont="1" applyFill="1" applyBorder="1" applyAlignment="1">
      <alignment horizontal="justify" vertical="top" wrapText="1"/>
    </xf>
    <xf numFmtId="0" fontId="9" fillId="0" borderId="21" xfId="0" applyFont="1" applyFill="1" applyBorder="1" applyAlignment="1">
      <alignment horizontal="justify" vertical="top" wrapText="1"/>
    </xf>
    <xf numFmtId="0" fontId="9" fillId="0" borderId="21" xfId="0" applyFont="1" applyFill="1" applyBorder="1" applyAlignment="1">
      <alignment horizontal="center" vertical="top" wrapText="1"/>
    </xf>
    <xf numFmtId="4" fontId="9" fillId="0" borderId="22" xfId="0" applyNumberFormat="1" applyFont="1" applyFill="1" applyBorder="1" applyAlignment="1">
      <alignment horizontal="center" vertical="top" wrapText="1"/>
    </xf>
    <xf numFmtId="0" fontId="9" fillId="0" borderId="20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justify" vertical="top" wrapText="1"/>
    </xf>
    <xf numFmtId="167" fontId="4" fillId="0" borderId="12" xfId="0" applyNumberFormat="1" applyFont="1" applyFill="1" applyBorder="1" applyAlignment="1">
      <alignment horizontal="center" vertical="top" wrapText="1"/>
    </xf>
    <xf numFmtId="164" fontId="4" fillId="0" borderId="19" xfId="0" applyNumberFormat="1" applyFont="1" applyFill="1" applyBorder="1" applyAlignment="1">
      <alignment horizontal="center" vertical="top" wrapText="1"/>
    </xf>
    <xf numFmtId="167" fontId="4" fillId="0" borderId="11" xfId="0" applyNumberFormat="1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9" fontId="4" fillId="0" borderId="6" xfId="0" applyNumberFormat="1" applyFont="1" applyFill="1" applyBorder="1" applyAlignment="1">
      <alignment horizontal="center" vertical="top" wrapText="1"/>
    </xf>
    <xf numFmtId="165" fontId="4" fillId="0" borderId="17" xfId="0" applyNumberFormat="1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167" fontId="4" fillId="0" borderId="9" xfId="0" applyNumberFormat="1" applyFont="1" applyFill="1" applyBorder="1" applyAlignment="1">
      <alignment horizontal="center" vertical="top" wrapText="1"/>
    </xf>
    <xf numFmtId="165" fontId="4" fillId="0" borderId="18" xfId="0" applyNumberFormat="1" applyFont="1" applyFill="1" applyBorder="1" applyAlignment="1">
      <alignment horizontal="center" vertical="top" wrapText="1"/>
    </xf>
    <xf numFmtId="167" fontId="4" fillId="0" borderId="8" xfId="0" applyNumberFormat="1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165" fontId="4" fillId="0" borderId="19" xfId="0" applyNumberFormat="1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167" fontId="7" fillId="0" borderId="5" xfId="0" applyNumberFormat="1" applyFont="1" applyFill="1" applyBorder="1" applyAlignment="1">
      <alignment horizontal="center" vertical="top" wrapText="1"/>
    </xf>
    <xf numFmtId="0" fontId="7" fillId="0" borderId="6" xfId="0" applyNumberFormat="1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166" fontId="4" fillId="0" borderId="6" xfId="0" applyNumberFormat="1" applyFont="1" applyFill="1" applyBorder="1" applyAlignment="1">
      <alignment horizontal="center" vertical="top" wrapText="1"/>
    </xf>
    <xf numFmtId="166" fontId="4" fillId="0" borderId="17" xfId="0" applyNumberFormat="1" applyFont="1" applyFill="1" applyBorder="1" applyAlignment="1">
      <alignment horizontal="center" vertical="top" wrapText="1"/>
    </xf>
    <xf numFmtId="166" fontId="4" fillId="0" borderId="5" xfId="0" applyNumberFormat="1" applyFont="1" applyFill="1" applyBorder="1" applyAlignment="1">
      <alignment horizontal="center" vertical="top" wrapText="1"/>
    </xf>
    <xf numFmtId="166" fontId="4" fillId="0" borderId="0" xfId="0" applyNumberFormat="1" applyFont="1" applyFill="1"/>
    <xf numFmtId="166" fontId="4" fillId="0" borderId="11" xfId="0" applyNumberFormat="1" applyFont="1" applyFill="1" applyBorder="1" applyAlignment="1">
      <alignment horizontal="center" vertical="top" wrapText="1"/>
    </xf>
    <xf numFmtId="166" fontId="4" fillId="0" borderId="18" xfId="0" applyNumberFormat="1" applyFont="1" applyFill="1" applyBorder="1" applyAlignment="1">
      <alignment horizontal="center" vertical="top" wrapText="1"/>
    </xf>
    <xf numFmtId="1" fontId="4" fillId="0" borderId="25" xfId="0" applyNumberFormat="1" applyFont="1" applyFill="1" applyBorder="1" applyAlignment="1">
      <alignment horizontal="center" vertical="top" wrapText="1"/>
    </xf>
    <xf numFmtId="0" fontId="12" fillId="2" borderId="35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justify" vertical="top" wrapText="1"/>
    </xf>
    <xf numFmtId="0" fontId="0" fillId="0" borderId="12" xfId="0" applyFont="1" applyFill="1" applyBorder="1" applyAlignment="1">
      <alignment horizontal="center" vertical="top"/>
    </xf>
    <xf numFmtId="164" fontId="0" fillId="0" borderId="12" xfId="0" applyNumberFormat="1" applyFont="1" applyFill="1" applyBorder="1" applyAlignment="1">
      <alignment horizontal="center" vertical="top"/>
    </xf>
    <xf numFmtId="164" fontId="0" fillId="0" borderId="13" xfId="0" applyNumberFormat="1" applyFont="1" applyFill="1" applyBorder="1" applyAlignment="1">
      <alignment horizontal="center" vertical="top"/>
    </xf>
    <xf numFmtId="164" fontId="0" fillId="0" borderId="38" xfId="0" applyNumberFormat="1" applyFont="1" applyFill="1" applyBorder="1" applyAlignment="1">
      <alignment horizontal="center"/>
    </xf>
    <xf numFmtId="0" fontId="18" fillId="6" borderId="5" xfId="0" applyFont="1" applyFill="1" applyBorder="1" applyAlignment="1">
      <alignment horizontal="justify" vertical="top" wrapText="1"/>
    </xf>
    <xf numFmtId="0" fontId="0" fillId="6" borderId="6" xfId="0" applyFont="1" applyFill="1" applyBorder="1" applyAlignment="1">
      <alignment horizontal="center" vertical="top"/>
    </xf>
    <xf numFmtId="164" fontId="0" fillId="6" borderId="6" xfId="0" applyNumberFormat="1" applyFont="1" applyFill="1" applyBorder="1" applyAlignment="1">
      <alignment horizontal="center" vertical="top"/>
    </xf>
    <xf numFmtId="164" fontId="0" fillId="6" borderId="7" xfId="0" applyNumberFormat="1" applyFont="1" applyFill="1" applyBorder="1" applyAlignment="1">
      <alignment horizontal="center" vertical="top"/>
    </xf>
    <xf numFmtId="164" fontId="0" fillId="6" borderId="39" xfId="0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top"/>
    </xf>
    <xf numFmtId="164" fontId="19" fillId="6" borderId="6" xfId="0" applyNumberFormat="1" applyFont="1" applyFill="1" applyBorder="1" applyAlignment="1">
      <alignment horizontal="center" vertical="top"/>
    </xf>
    <xf numFmtId="0" fontId="0" fillId="0" borderId="0" xfId="0" applyFill="1"/>
    <xf numFmtId="0" fontId="0" fillId="0" borderId="9" xfId="0" applyFont="1" applyFill="1" applyBorder="1" applyAlignment="1">
      <alignment horizontal="center" vertical="top"/>
    </xf>
    <xf numFmtId="0" fontId="20" fillId="2" borderId="11" xfId="0" applyFont="1" applyFill="1" applyBorder="1" applyAlignment="1">
      <alignment horizontal="justify" vertical="top" wrapText="1"/>
    </xf>
    <xf numFmtId="0" fontId="12" fillId="2" borderId="12" xfId="0" applyFont="1" applyFill="1" applyBorder="1" applyAlignment="1">
      <alignment horizontal="center" vertical="top"/>
    </xf>
    <xf numFmtId="164" fontId="12" fillId="2" borderId="12" xfId="0" applyNumberFormat="1" applyFont="1" applyFill="1" applyBorder="1" applyAlignment="1">
      <alignment horizontal="center" vertical="top" wrapText="1"/>
    </xf>
    <xf numFmtId="164" fontId="12" fillId="2" borderId="36" xfId="0" applyNumberFormat="1" applyFont="1" applyFill="1" applyBorder="1" applyAlignment="1">
      <alignment horizontal="center" vertical="top" wrapText="1"/>
    </xf>
    <xf numFmtId="164" fontId="12" fillId="2" borderId="38" xfId="0" applyNumberFormat="1" applyFont="1" applyFill="1" applyBorder="1" applyAlignment="1">
      <alignment horizontal="center" vertical="top" wrapText="1"/>
    </xf>
    <xf numFmtId="0" fontId="22" fillId="0" borderId="0" xfId="0" applyFont="1"/>
    <xf numFmtId="0" fontId="22" fillId="0" borderId="0" xfId="0" applyFont="1" applyFill="1"/>
    <xf numFmtId="0" fontId="20" fillId="7" borderId="35" xfId="0" applyFont="1" applyFill="1" applyBorder="1" applyAlignment="1">
      <alignment horizontal="center" vertical="center" wrapText="1"/>
    </xf>
    <xf numFmtId="0" fontId="24" fillId="3" borderId="35" xfId="0" applyFont="1" applyFill="1" applyBorder="1" applyAlignment="1">
      <alignment horizontal="center" vertical="center" wrapText="1"/>
    </xf>
    <xf numFmtId="0" fontId="25" fillId="4" borderId="4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justify" vertical="top" wrapText="1"/>
    </xf>
    <xf numFmtId="0" fontId="0" fillId="0" borderId="13" xfId="0" applyFont="1" applyFill="1" applyBorder="1" applyAlignment="1">
      <alignment horizontal="center" vertical="top"/>
    </xf>
    <xf numFmtId="0" fontId="19" fillId="6" borderId="5" xfId="0" applyFont="1" applyFill="1" applyBorder="1" applyAlignment="1">
      <alignment horizontal="justify" vertical="top" wrapText="1"/>
    </xf>
    <xf numFmtId="0" fontId="0" fillId="6" borderId="7" xfId="0" applyFont="1" applyFill="1" applyBorder="1" applyAlignment="1">
      <alignment horizontal="center" vertical="top"/>
    </xf>
    <xf numFmtId="0" fontId="19" fillId="0" borderId="5" xfId="0" applyFont="1" applyFill="1" applyBorder="1" applyAlignment="1">
      <alignment horizontal="justify" vertical="top" wrapText="1"/>
    </xf>
    <xf numFmtId="0" fontId="0" fillId="0" borderId="7" xfId="0" applyFont="1" applyFill="1" applyBorder="1" applyAlignment="1">
      <alignment horizontal="center" vertical="top"/>
    </xf>
    <xf numFmtId="0" fontId="19" fillId="0" borderId="41" xfId="0" applyFont="1" applyFill="1" applyBorder="1" applyAlignment="1">
      <alignment horizontal="justify" vertical="top" wrapText="1"/>
    </xf>
    <xf numFmtId="0" fontId="0" fillId="0" borderId="42" xfId="0" applyFont="1" applyFill="1" applyBorder="1" applyAlignment="1">
      <alignment horizontal="center" vertical="top"/>
    </xf>
    <xf numFmtId="0" fontId="0" fillId="0" borderId="43" xfId="0" applyFont="1" applyFill="1" applyBorder="1" applyAlignment="1">
      <alignment horizontal="center" vertical="top"/>
    </xf>
    <xf numFmtId="0" fontId="19" fillId="6" borderId="41" xfId="0" applyFont="1" applyFill="1" applyBorder="1" applyAlignment="1">
      <alignment horizontal="justify" vertical="top" wrapText="1"/>
    </xf>
    <xf numFmtId="0" fontId="0" fillId="6" borderId="42" xfId="0" applyFont="1" applyFill="1" applyBorder="1" applyAlignment="1">
      <alignment horizontal="center" vertical="top"/>
    </xf>
    <xf numFmtId="0" fontId="0" fillId="6" borderId="43" xfId="0" applyFont="1" applyFill="1" applyBorder="1" applyAlignment="1">
      <alignment horizontal="center" vertical="top"/>
    </xf>
    <xf numFmtId="0" fontId="19" fillId="0" borderId="8" xfId="0" applyFont="1" applyFill="1" applyBorder="1" applyAlignment="1">
      <alignment horizontal="justify" vertical="top" wrapText="1"/>
    </xf>
    <xf numFmtId="0" fontId="0" fillId="0" borderId="10" xfId="0" applyFont="1" applyFill="1" applyBorder="1" applyAlignment="1">
      <alignment horizontal="center" vertical="top"/>
    </xf>
    <xf numFmtId="0" fontId="20" fillId="2" borderId="15" xfId="0" applyFont="1" applyFill="1" applyBorder="1" applyAlignment="1">
      <alignment horizontal="justify" vertical="top" wrapText="1"/>
    </xf>
    <xf numFmtId="0" fontId="20" fillId="2" borderId="44" xfId="0" applyFont="1" applyFill="1" applyBorder="1" applyAlignment="1">
      <alignment horizontal="center" vertical="top"/>
    </xf>
    <xf numFmtId="0" fontId="20" fillId="2" borderId="44" xfId="0" applyFont="1" applyFill="1" applyBorder="1" applyAlignment="1">
      <alignment horizontal="center" vertical="top" wrapText="1"/>
    </xf>
    <xf numFmtId="0" fontId="20" fillId="2" borderId="36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166" fontId="13" fillId="5" borderId="44" xfId="0" applyNumberFormat="1" applyFont="1" applyFill="1" applyBorder="1" applyAlignment="1">
      <alignment horizontal="center" vertical="top"/>
    </xf>
    <xf numFmtId="166" fontId="13" fillId="5" borderId="44" xfId="0" applyNumberFormat="1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44" xfId="0" applyFont="1" applyFill="1" applyBorder="1" applyAlignment="1">
      <alignment horizontal="justify" vertical="top" wrapText="1"/>
    </xf>
    <xf numFmtId="164" fontId="4" fillId="0" borderId="45" xfId="0" applyNumberFormat="1" applyFont="1" applyFill="1" applyBorder="1" applyAlignment="1">
      <alignment horizontal="center" vertical="top" wrapText="1"/>
    </xf>
    <xf numFmtId="1" fontId="7" fillId="0" borderId="9" xfId="0" applyNumberFormat="1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justify" vertical="top" wrapText="1"/>
    </xf>
    <xf numFmtId="0" fontId="7" fillId="0" borderId="36" xfId="0" applyFont="1" applyFill="1" applyBorder="1" applyAlignment="1">
      <alignment horizontal="justify" vertical="top" wrapText="1"/>
    </xf>
    <xf numFmtId="9" fontId="4" fillId="0" borderId="44" xfId="0" applyNumberFormat="1" applyFont="1" applyFill="1" applyBorder="1" applyAlignment="1">
      <alignment horizontal="center" vertical="top" wrapText="1"/>
    </xf>
    <xf numFmtId="49" fontId="4" fillId="0" borderId="12" xfId="0" applyNumberFormat="1" applyFont="1" applyFill="1" applyBorder="1" applyAlignment="1">
      <alignment horizontal="center" vertical="top" wrapText="1"/>
    </xf>
    <xf numFmtId="165" fontId="7" fillId="0" borderId="19" xfId="0" applyNumberFormat="1" applyFont="1" applyFill="1" applyBorder="1" applyAlignment="1">
      <alignment horizontal="center" vertical="top" wrapText="1"/>
    </xf>
    <xf numFmtId="165" fontId="4" fillId="0" borderId="17" xfId="0" applyNumberFormat="1" applyFont="1" applyBorder="1" applyAlignment="1">
      <alignment horizontal="center" vertical="top" wrapText="1"/>
    </xf>
    <xf numFmtId="165" fontId="4" fillId="0" borderId="18" xfId="0" applyNumberFormat="1" applyFont="1" applyBorder="1" applyAlignment="1">
      <alignment horizontal="center" vertical="top" wrapText="1"/>
    </xf>
    <xf numFmtId="164" fontId="13" fillId="0" borderId="47" xfId="0" applyNumberFormat="1" applyFont="1" applyBorder="1" applyAlignment="1">
      <alignment horizontal="right" vertical="top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164" fontId="7" fillId="0" borderId="44" xfId="0" applyNumberFormat="1" applyFont="1" applyFill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4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2" fontId="7" fillId="0" borderId="6" xfId="0" applyNumberFormat="1" applyFont="1" applyFill="1" applyBorder="1" applyAlignment="1">
      <alignment horizontal="center" vertical="top" wrapText="1"/>
    </xf>
    <xf numFmtId="0" fontId="15" fillId="3" borderId="6" xfId="0" applyFont="1" applyFill="1" applyBorder="1" applyAlignment="1">
      <alignment horizontal="center" vertical="top" wrapText="1"/>
    </xf>
    <xf numFmtId="0" fontId="16" fillId="3" borderId="6" xfId="0" applyFont="1" applyFill="1" applyBorder="1" applyAlignment="1">
      <alignment horizontal="center" vertical="top" wrapText="1"/>
    </xf>
    <xf numFmtId="9" fontId="4" fillId="0" borderId="11" xfId="0" applyNumberFormat="1" applyFont="1" applyFill="1" applyBorder="1" applyAlignment="1">
      <alignment horizontal="center" vertical="top" wrapText="1"/>
    </xf>
    <xf numFmtId="0" fontId="15" fillId="8" borderId="9" xfId="0" applyFont="1" applyFill="1" applyBorder="1" applyAlignment="1">
      <alignment horizontal="center" vertical="top" wrapText="1"/>
    </xf>
    <xf numFmtId="10" fontId="4" fillId="0" borderId="5" xfId="1" applyNumberFormat="1" applyFont="1" applyFill="1" applyBorder="1" applyAlignment="1">
      <alignment horizontal="center" vertical="top"/>
    </xf>
    <xf numFmtId="4" fontId="7" fillId="0" borderId="12" xfId="0" applyNumberFormat="1" applyFont="1" applyFill="1" applyBorder="1" applyAlignment="1">
      <alignment horizontal="center" vertical="top" wrapText="1"/>
    </xf>
    <xf numFmtId="0" fontId="15" fillId="8" borderId="44" xfId="0" applyFont="1" applyFill="1" applyBorder="1" applyAlignment="1">
      <alignment horizontal="center" vertical="top" wrapText="1"/>
    </xf>
    <xf numFmtId="0" fontId="15" fillId="8" borderId="3" xfId="0" applyFont="1" applyFill="1" applyBorder="1" applyAlignment="1">
      <alignment horizontal="center" vertical="top" wrapText="1"/>
    </xf>
    <xf numFmtId="0" fontId="15" fillId="8" borderId="12" xfId="0" applyFont="1" applyFill="1" applyBorder="1" applyAlignment="1">
      <alignment horizontal="center" vertical="top" wrapText="1"/>
    </xf>
    <xf numFmtId="0" fontId="15" fillId="3" borderId="9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justify" vertical="top" wrapText="1"/>
    </xf>
    <xf numFmtId="0" fontId="7" fillId="0" borderId="6" xfId="0" applyFont="1" applyFill="1" applyBorder="1" applyAlignment="1">
      <alignment horizontal="center" vertical="top" wrapText="1"/>
    </xf>
    <xf numFmtId="164" fontId="7" fillId="0" borderId="17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/>
    </xf>
    <xf numFmtId="167" fontId="7" fillId="0" borderId="12" xfId="0" applyNumberFormat="1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164" fontId="7" fillId="5" borderId="6" xfId="0" applyNumberFormat="1" applyFont="1" applyFill="1" applyBorder="1" applyAlignment="1">
      <alignment horizontal="center" vertical="top" wrapText="1"/>
    </xf>
    <xf numFmtId="0" fontId="7" fillId="5" borderId="6" xfId="1" applyNumberFormat="1" applyFont="1" applyFill="1" applyBorder="1" applyAlignment="1">
      <alignment horizontal="center" vertical="top" wrapText="1"/>
    </xf>
    <xf numFmtId="10" fontId="7" fillId="0" borderId="12" xfId="0" applyNumberFormat="1" applyFont="1" applyFill="1" applyBorder="1" applyAlignment="1">
      <alignment horizontal="center" vertical="top" wrapText="1"/>
    </xf>
    <xf numFmtId="9" fontId="7" fillId="0" borderId="6" xfId="0" applyNumberFormat="1" applyFont="1" applyFill="1" applyBorder="1" applyAlignment="1">
      <alignment horizontal="center" vertical="top" wrapText="1"/>
    </xf>
    <xf numFmtId="164" fontId="7" fillId="5" borderId="16" xfId="0" applyNumberFormat="1" applyFont="1" applyFill="1" applyBorder="1" applyAlignment="1">
      <alignment horizontal="center" vertical="top" wrapText="1"/>
    </xf>
    <xf numFmtId="0" fontId="18" fillId="5" borderId="5" xfId="0" applyFont="1" applyFill="1" applyBorder="1" applyAlignment="1">
      <alignment horizontal="justify" vertical="top" wrapText="1"/>
    </xf>
    <xf numFmtId="0" fontId="0" fillId="5" borderId="6" xfId="0" applyFont="1" applyFill="1" applyBorder="1" applyAlignment="1">
      <alignment horizontal="center" vertical="top"/>
    </xf>
    <xf numFmtId="164" fontId="0" fillId="5" borderId="6" xfId="0" applyNumberFormat="1" applyFont="1" applyFill="1" applyBorder="1" applyAlignment="1">
      <alignment horizontal="center" vertical="top"/>
    </xf>
    <xf numFmtId="164" fontId="19" fillId="5" borderId="6" xfId="0" applyNumberFormat="1" applyFont="1" applyFill="1" applyBorder="1" applyAlignment="1">
      <alignment horizontal="center" vertical="top"/>
    </xf>
    <xf numFmtId="164" fontId="0" fillId="5" borderId="7" xfId="0" applyNumberFormat="1" applyFont="1" applyFill="1" applyBorder="1" applyAlignment="1">
      <alignment horizontal="center" vertical="top"/>
    </xf>
    <xf numFmtId="164" fontId="0" fillId="5" borderId="39" xfId="0" applyNumberFormat="1" applyFont="1" applyFill="1" applyBorder="1" applyAlignment="1">
      <alignment horizontal="center"/>
    </xf>
    <xf numFmtId="0" fontId="18" fillId="5" borderId="8" xfId="0" applyFont="1" applyFill="1" applyBorder="1" applyAlignment="1">
      <alignment horizontal="justify" vertical="top" wrapText="1"/>
    </xf>
    <xf numFmtId="0" fontId="0" fillId="5" borderId="9" xfId="0" applyFont="1" applyFill="1" applyBorder="1" applyAlignment="1">
      <alignment horizontal="center" vertical="top"/>
    </xf>
    <xf numFmtId="164" fontId="0" fillId="5" borderId="9" xfId="0" applyNumberFormat="1" applyFont="1" applyFill="1" applyBorder="1" applyAlignment="1">
      <alignment horizontal="center" vertical="top"/>
    </xf>
    <xf numFmtId="164" fontId="0" fillId="5" borderId="10" xfId="0" applyNumberFormat="1" applyFont="1" applyFill="1" applyBorder="1" applyAlignment="1">
      <alignment horizontal="center" vertical="top"/>
    </xf>
    <xf numFmtId="164" fontId="0" fillId="5" borderId="40" xfId="0" applyNumberFormat="1" applyFont="1" applyFill="1" applyBorder="1" applyAlignment="1">
      <alignment horizontal="center"/>
    </xf>
    <xf numFmtId="0" fontId="19" fillId="5" borderId="5" xfId="0" applyFont="1" applyFill="1" applyBorder="1" applyAlignment="1">
      <alignment horizontal="justify" vertical="top" wrapText="1"/>
    </xf>
    <xf numFmtId="0" fontId="0" fillId="5" borderId="7" xfId="0" applyFont="1" applyFill="1" applyBorder="1" applyAlignment="1">
      <alignment horizontal="center" vertical="top"/>
    </xf>
    <xf numFmtId="0" fontId="19" fillId="6" borderId="6" xfId="0" applyFont="1" applyFill="1" applyBorder="1" applyAlignment="1">
      <alignment horizontal="center" vertical="top"/>
    </xf>
    <xf numFmtId="0" fontId="19" fillId="6" borderId="7" xfId="0" applyFont="1" applyFill="1" applyBorder="1" applyAlignment="1">
      <alignment horizontal="center" vertical="top"/>
    </xf>
    <xf numFmtId="2" fontId="11" fillId="0" borderId="21" xfId="0" applyNumberFormat="1" applyFont="1" applyFill="1" applyBorder="1" applyAlignment="1">
      <alignment horizontal="center" vertical="top" wrapText="1"/>
    </xf>
    <xf numFmtId="2" fontId="7" fillId="0" borderId="9" xfId="0" applyNumberFormat="1" applyFont="1" applyFill="1" applyBorder="1" applyAlignment="1">
      <alignment horizontal="center" vertical="top" wrapText="1"/>
    </xf>
    <xf numFmtId="166" fontId="7" fillId="0" borderId="6" xfId="0" applyNumberFormat="1" applyFont="1" applyFill="1" applyBorder="1" applyAlignment="1">
      <alignment horizontal="center" vertical="top" wrapText="1"/>
    </xf>
    <xf numFmtId="168" fontId="7" fillId="0" borderId="12" xfId="0" applyNumberFormat="1" applyFont="1" applyFill="1" applyBorder="1" applyAlignment="1">
      <alignment horizontal="center" vertical="top" wrapText="1"/>
    </xf>
    <xf numFmtId="2" fontId="7" fillId="5" borderId="6" xfId="1" applyNumberFormat="1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vertical="top" wrapText="1"/>
    </xf>
    <xf numFmtId="2" fontId="7" fillId="0" borderId="26" xfId="0" applyNumberFormat="1" applyFont="1" applyFill="1" applyBorder="1" applyAlignment="1">
      <alignment horizontal="center" vertical="top" wrapText="1"/>
    </xf>
    <xf numFmtId="167" fontId="7" fillId="0" borderId="11" xfId="0" applyNumberFormat="1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2" fontId="7" fillId="0" borderId="24" xfId="0" applyNumberFormat="1" applyFont="1" applyFill="1" applyBorder="1" applyAlignment="1">
      <alignment horizontal="center" vertical="top" wrapText="1"/>
    </xf>
    <xf numFmtId="166" fontId="10" fillId="0" borderId="0" xfId="0" applyNumberFormat="1" applyFont="1" applyFill="1" applyAlignment="1">
      <alignment horizontal="center"/>
    </xf>
    <xf numFmtId="166" fontId="7" fillId="0" borderId="12" xfId="0" applyNumberFormat="1" applyFont="1" applyFill="1" applyBorder="1" applyAlignment="1">
      <alignment horizontal="center" vertical="top" wrapText="1"/>
    </xf>
    <xf numFmtId="165" fontId="4" fillId="0" borderId="0" xfId="0" applyNumberFormat="1" applyFont="1" applyFill="1" applyAlignment="1">
      <alignment horizontal="center"/>
    </xf>
    <xf numFmtId="164" fontId="0" fillId="0" borderId="0" xfId="0" applyNumberFormat="1"/>
    <xf numFmtId="4" fontId="4" fillId="0" borderId="0" xfId="0" applyNumberFormat="1" applyFont="1" applyFill="1"/>
    <xf numFmtId="164" fontId="14" fillId="0" borderId="29" xfId="0" applyNumberFormat="1" applyFont="1" applyFill="1" applyBorder="1" applyAlignment="1">
      <alignment horizontal="center"/>
    </xf>
    <xf numFmtId="0" fontId="0" fillId="0" borderId="0" xfId="0" applyFont="1" applyFill="1"/>
    <xf numFmtId="166" fontId="7" fillId="0" borderId="44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4" fillId="0" borderId="27" xfId="0" applyFont="1" applyBorder="1" applyAlignment="1">
      <alignment horizontal="justify" vertical="top" wrapText="1"/>
    </xf>
    <xf numFmtId="0" fontId="0" fillId="0" borderId="27" xfId="0" applyBorder="1" applyAlignment="1">
      <alignment horizontal="justify" vertical="top" wrapText="1"/>
    </xf>
    <xf numFmtId="0" fontId="4" fillId="0" borderId="14" xfId="0" applyFont="1" applyBorder="1" applyAlignment="1">
      <alignment horizontal="justify" vertical="top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top" wrapText="1"/>
    </xf>
    <xf numFmtId="0" fontId="7" fillId="0" borderId="5" xfId="0" applyFont="1" applyFill="1" applyBorder="1" applyAlignment="1">
      <alignment horizontal="justify" vertical="top" wrapText="1"/>
    </xf>
    <xf numFmtId="0" fontId="7" fillId="0" borderId="5" xfId="0" applyFont="1" applyFill="1" applyBorder="1" applyAlignment="1">
      <alignment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wrapText="1"/>
    </xf>
    <xf numFmtId="0" fontId="4" fillId="0" borderId="8" xfId="0" applyFont="1" applyFill="1" applyBorder="1" applyAlignment="1">
      <alignment wrapText="1"/>
    </xf>
    <xf numFmtId="0" fontId="4" fillId="0" borderId="46" xfId="0" applyFont="1" applyFill="1" applyBorder="1" applyAlignment="1">
      <alignment horizontal="justify" vertical="top" wrapText="1"/>
    </xf>
    <xf numFmtId="0" fontId="0" fillId="0" borderId="14" xfId="0" applyBorder="1" applyAlignment="1">
      <alignment horizontal="justify" vertical="top" wrapText="1"/>
    </xf>
    <xf numFmtId="0" fontId="0" fillId="0" borderId="11" xfId="0" applyBorder="1" applyAlignment="1">
      <alignment horizontal="justify" vertical="top" wrapText="1"/>
    </xf>
    <xf numFmtId="0" fontId="4" fillId="0" borderId="28" xfId="0" applyFont="1" applyBorder="1" applyAlignment="1">
      <alignment horizontal="right" vertical="top" wrapText="1"/>
    </xf>
    <xf numFmtId="0" fontId="0" fillId="0" borderId="29" xfId="0" applyBorder="1" applyAlignment="1">
      <alignment horizontal="right" vertical="top" wrapText="1"/>
    </xf>
    <xf numFmtId="0" fontId="7" fillId="0" borderId="22" xfId="0" applyFont="1" applyBorder="1" applyAlignment="1">
      <alignment horizontal="justify" vertical="top"/>
    </xf>
    <xf numFmtId="0" fontId="0" fillId="0" borderId="29" xfId="0" applyBorder="1" applyAlignment="1">
      <alignment horizontal="justify" vertical="top"/>
    </xf>
    <xf numFmtId="0" fontId="0" fillId="0" borderId="30" xfId="0" applyBorder="1" applyAlignment="1">
      <alignment horizontal="justify" vertical="top"/>
    </xf>
    <xf numFmtId="0" fontId="4" fillId="0" borderId="8" xfId="0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5" borderId="0" xfId="0" applyFont="1" applyFill="1" applyAlignment="1">
      <alignment horizontal="justify" vertical="top" wrapText="1"/>
    </xf>
    <xf numFmtId="0" fontId="0" fillId="0" borderId="0" xfId="0" applyFont="1" applyAlignment="1">
      <alignment horizontal="justify" vertical="top" wrapText="1"/>
    </xf>
    <xf numFmtId="0" fontId="21" fillId="5" borderId="27" xfId="0" applyFont="1" applyFill="1" applyBorder="1" applyAlignment="1">
      <alignment horizontal="justify" vertical="top" wrapText="1"/>
    </xf>
    <xf numFmtId="0" fontId="22" fillId="0" borderId="27" xfId="0" applyFont="1" applyBorder="1" applyAlignment="1">
      <alignment horizontal="justify" vertical="top" wrapText="1"/>
    </xf>
    <xf numFmtId="0" fontId="14" fillId="5" borderId="0" xfId="0" applyFont="1" applyFill="1" applyAlignment="1">
      <alignment horizontal="center" vertical="top" wrapText="1"/>
    </xf>
    <xf numFmtId="0" fontId="0" fillId="5" borderId="0" xfId="0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wrapText="1"/>
    </xf>
    <xf numFmtId="0" fontId="13" fillId="5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justify" vertical="top" wrapText="1"/>
    </xf>
    <xf numFmtId="0" fontId="22" fillId="0" borderId="0" xfId="0" applyFont="1" applyAlignment="1">
      <alignment horizontal="justify" vertical="top" wrapText="1"/>
    </xf>
    <xf numFmtId="0" fontId="20" fillId="2" borderId="2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4" fillId="0" borderId="0" xfId="0" applyFont="1" applyFill="1" applyAlignment="1">
      <alignment horizontal="center" vertical="top" wrapText="1"/>
    </xf>
    <xf numFmtId="0" fontId="4" fillId="5" borderId="0" xfId="0" applyFont="1" applyFill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sz="1100"/>
              <a:t>Gráfico</a:t>
            </a:r>
            <a:r>
              <a:rPr lang="es-CR" sz="1100" baseline="0"/>
              <a:t> 1</a:t>
            </a:r>
          </a:p>
          <a:p>
            <a:pPr>
              <a:defRPr/>
            </a:pPr>
            <a:r>
              <a:rPr lang="es-CR" sz="1100" baseline="0"/>
              <a:t>Sector Agropecuario</a:t>
            </a:r>
          </a:p>
          <a:p>
            <a:pPr>
              <a:defRPr/>
            </a:pPr>
            <a:r>
              <a:rPr lang="es-CR" sz="1100" baseline="0"/>
              <a:t> Clasificación porcentual de avance metas al IT PNDIP 2024</a:t>
            </a:r>
            <a:endParaRPr lang="es-CR" sz="1100"/>
          </a:p>
        </c:rich>
      </c:tx>
      <c:layout>
        <c:manualLayout>
          <c:xMode val="edge"/>
          <c:yMode val="edge"/>
          <c:x val="0.1021456692913386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1390283371505676E-2"/>
          <c:y val="0.34696550149276451"/>
          <c:w val="0.81721943325698865"/>
          <c:h val="0.5951774825139338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C9F-4ECA-9746-08BC3D96C10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5C9F-4ECA-9746-08BC3D96C103}"/>
              </c:ext>
            </c:extLst>
          </c:dPt>
          <c:dLbls>
            <c:dLbl>
              <c:idx val="0"/>
              <c:layout>
                <c:manualLayout>
                  <c:x val="0.11945559168859647"/>
                  <c:y val="-0.1283212530764481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 acuerdo con lo programado</a:t>
                    </a:r>
                  </a:p>
                  <a:p>
                    <a:fld id="{59A56550-8137-44D6-9574-108867467D0F}" type="VALUE">
                      <a:rPr lang="en-US" b="1"/>
                      <a:pPr/>
                      <a:t>[VALOR]</a:t>
                    </a:fld>
                    <a:r>
                      <a:rPr lang="en-US" b="1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C9F-4ECA-9746-08BC3D96C103}"/>
                </c:ext>
              </c:extLst>
            </c:dLbl>
            <c:dLbl>
              <c:idx val="1"/>
              <c:layout>
                <c:manualLayout>
                  <c:x val="-7.5293375590034198E-2"/>
                  <c:y val="-1.80718387645153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Con riesgo de incumplimiento</a:t>
                    </a:r>
                  </a:p>
                  <a:p>
                    <a:fld id="{3FEAFEE3-1F55-4F0A-AAE7-504987C5A703}" type="VALUE">
                      <a:rPr lang="en-US" b="1"/>
                      <a:pPr/>
                      <a:t>[VALOR]</a:t>
                    </a:fld>
                    <a:r>
                      <a:rPr lang="en-US" b="1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C9F-4ECA-9746-08BC3D96C1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clasificacion!$C$6:$D$6</c:f>
              <c:strCache>
                <c:ptCount val="2"/>
                <c:pt idx="0">
                  <c:v>Cumplimiento Alto</c:v>
                </c:pt>
                <c:pt idx="1">
                  <c:v>Cumplimiento medio</c:v>
                </c:pt>
              </c:strCache>
            </c:strRef>
          </c:cat>
          <c:val>
            <c:numRef>
              <c:f>clasificacion!$C$19:$D$19</c:f>
              <c:numCache>
                <c:formatCode>0.0</c:formatCode>
                <c:ptCount val="2"/>
                <c:pt idx="0">
                  <c:v>78.260869565217391</c:v>
                </c:pt>
                <c:pt idx="1">
                  <c:v>21.739130434782609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F-4ECA-9746-08BC3D96C10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0</xdr:row>
      <xdr:rowOff>0</xdr:rowOff>
    </xdr:from>
    <xdr:to>
      <xdr:col>6</xdr:col>
      <xdr:colOff>104775</xdr:colOff>
      <xdr:row>0</xdr:row>
      <xdr:rowOff>674012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6328424-78DA-47BC-AE8B-72AF654DF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325" y="0"/>
          <a:ext cx="4610100" cy="6740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1133475</xdr:colOff>
      <xdr:row>0</xdr:row>
      <xdr:rowOff>0</xdr:rowOff>
    </xdr:from>
    <xdr:to>
      <xdr:col>5</xdr:col>
      <xdr:colOff>123825</xdr:colOff>
      <xdr:row>0</xdr:row>
      <xdr:rowOff>674012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6684505-C5FD-4F10-A486-6A087119D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0"/>
          <a:ext cx="4610100" cy="6740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5</xdr:row>
      <xdr:rowOff>123824</xdr:rowOff>
    </xdr:from>
    <xdr:to>
      <xdr:col>12</xdr:col>
      <xdr:colOff>273049</xdr:colOff>
      <xdr:row>20</xdr:row>
      <xdr:rowOff>101599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6B3654E-5CDC-4C3E-9A3E-4F03358A1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295275</xdr:colOff>
      <xdr:row>0</xdr:row>
      <xdr:rowOff>0</xdr:rowOff>
    </xdr:from>
    <xdr:to>
      <xdr:col>5</xdr:col>
      <xdr:colOff>0</xdr:colOff>
      <xdr:row>0</xdr:row>
      <xdr:rowOff>674012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137ADD3-C2BB-4D52-BDA0-6B02E88EA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0"/>
          <a:ext cx="4610100" cy="674012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0.02035</cdr:x>
      <cdr:y>0.91622</cdr:y>
    </cdr:from>
    <cdr:to>
      <cdr:x>0.34603</cdr:x>
      <cdr:y>0.98067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2E76D7B1-9DB7-4E49-87D2-0C89B82342B8}"/>
            </a:ext>
          </a:extLst>
        </cdr:cNvPr>
        <cdr:cNvSpPr txBox="1"/>
      </cdr:nvSpPr>
      <cdr:spPr>
        <a:xfrm xmlns:a="http://schemas.openxmlformats.org/drawingml/2006/main">
          <a:off x="98426" y="2708276"/>
          <a:ext cx="15748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900"/>
            <a:t>SEPSA-PND abril 2024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B3345-3E3C-4CE7-8631-06037B0C0C7F}">
  <dimension ref="A1:L50"/>
  <sheetViews>
    <sheetView tabSelected="1" zoomScaleNormal="100" workbookViewId="0">
      <selection activeCell="L11" sqref="L11"/>
    </sheetView>
  </sheetViews>
  <sheetFormatPr baseColWidth="10" defaultColWidth="10.85546875" defaultRowHeight="12.75" x14ac:dyDescent="0.2"/>
  <cols>
    <col min="1" max="1" width="19.5703125" style="29" customWidth="1"/>
    <col min="2" max="2" width="27" style="29" customWidth="1"/>
    <col min="3" max="3" width="16.5703125" style="29" customWidth="1"/>
    <col min="4" max="4" width="14.140625" style="29" customWidth="1"/>
    <col min="5" max="5" width="11.85546875" style="130" customWidth="1"/>
    <col min="6" max="6" width="11.7109375" style="131" customWidth="1"/>
    <col min="7" max="7" width="10.5703125" style="131" customWidth="1"/>
    <col min="8" max="8" width="12.85546875" style="29" customWidth="1"/>
    <col min="9" max="9" width="9.85546875" style="256" customWidth="1"/>
    <col min="10" max="16384" width="10.85546875" style="29"/>
  </cols>
  <sheetData>
    <row r="1" spans="1:12" s="1" customFormat="1" ht="55.5" customHeight="1" x14ac:dyDescent="0.35">
      <c r="A1" s="254"/>
      <c r="B1" s="255"/>
      <c r="C1" s="255"/>
      <c r="D1" s="255"/>
      <c r="E1" s="255"/>
      <c r="F1" s="255"/>
      <c r="G1" s="255"/>
      <c r="H1" s="255"/>
      <c r="I1" s="255"/>
    </row>
    <row r="2" spans="1:12" s="1" customFormat="1" ht="26.1" customHeight="1" x14ac:dyDescent="0.2">
      <c r="A2" s="221" t="s">
        <v>31</v>
      </c>
      <c r="B2" s="221"/>
      <c r="C2" s="221"/>
      <c r="D2" s="221"/>
      <c r="E2" s="221"/>
      <c r="F2" s="221"/>
      <c r="G2" s="221"/>
      <c r="H2" s="221"/>
      <c r="I2" s="222"/>
    </row>
    <row r="3" spans="1:12" s="1" customFormat="1" ht="21.75" customHeight="1" x14ac:dyDescent="0.2">
      <c r="A3" s="221" t="s">
        <v>57</v>
      </c>
      <c r="B3" s="221"/>
      <c r="C3" s="221"/>
      <c r="D3" s="221"/>
      <c r="E3" s="221"/>
      <c r="F3" s="221"/>
      <c r="G3" s="221"/>
      <c r="H3" s="221"/>
      <c r="I3" s="221"/>
    </row>
    <row r="4" spans="1:12" s="1" customFormat="1" ht="13.5" thickBot="1" x14ac:dyDescent="0.25">
      <c r="A4" s="223" t="s">
        <v>58</v>
      </c>
      <c r="B4" s="223"/>
      <c r="C4" s="223"/>
      <c r="D4" s="223"/>
      <c r="E4" s="223"/>
      <c r="F4" s="223"/>
      <c r="G4" s="223"/>
      <c r="H4" s="223"/>
      <c r="I4" s="223"/>
    </row>
    <row r="5" spans="1:12" s="1" customFormat="1" ht="27.6" customHeight="1" x14ac:dyDescent="0.2">
      <c r="A5" s="197" t="s">
        <v>0</v>
      </c>
      <c r="B5" s="198"/>
      <c r="C5" s="198"/>
      <c r="D5" s="198"/>
      <c r="E5" s="224" t="s">
        <v>59</v>
      </c>
      <c r="F5" s="224"/>
      <c r="G5" s="224"/>
      <c r="H5" s="224"/>
      <c r="I5" s="195" t="s">
        <v>6</v>
      </c>
    </row>
    <row r="6" spans="1:12" s="1" customFormat="1" x14ac:dyDescent="0.2">
      <c r="A6" s="219" t="s">
        <v>1</v>
      </c>
      <c r="B6" s="215" t="s">
        <v>2</v>
      </c>
      <c r="C6" s="215" t="s">
        <v>3</v>
      </c>
      <c r="D6" s="217" t="s">
        <v>4</v>
      </c>
      <c r="E6" s="219" t="s">
        <v>5</v>
      </c>
      <c r="F6" s="215" t="s">
        <v>56</v>
      </c>
      <c r="G6" s="215" t="s">
        <v>55</v>
      </c>
      <c r="H6" s="3" t="s">
        <v>54</v>
      </c>
      <c r="I6" s="196"/>
    </row>
    <row r="7" spans="1:12" s="1" customFormat="1" ht="24" x14ac:dyDescent="0.2">
      <c r="A7" s="220"/>
      <c r="B7" s="216"/>
      <c r="C7" s="216"/>
      <c r="D7" s="218"/>
      <c r="E7" s="220"/>
      <c r="F7" s="216"/>
      <c r="G7" s="216"/>
      <c r="H7" s="125" t="s">
        <v>73</v>
      </c>
      <c r="I7" s="196"/>
    </row>
    <row r="8" spans="1:12" s="1" customFormat="1" ht="24" x14ac:dyDescent="0.2">
      <c r="A8" s="220"/>
      <c r="B8" s="216"/>
      <c r="C8" s="216"/>
      <c r="D8" s="218"/>
      <c r="E8" s="220"/>
      <c r="F8" s="216"/>
      <c r="G8" s="216"/>
      <c r="H8" s="16" t="s">
        <v>75</v>
      </c>
      <c r="I8" s="196"/>
    </row>
    <row r="9" spans="1:12" s="1" customFormat="1" x14ac:dyDescent="0.2">
      <c r="A9" s="220"/>
      <c r="B9" s="216"/>
      <c r="C9" s="216"/>
      <c r="D9" s="218"/>
      <c r="E9" s="220"/>
      <c r="F9" s="216"/>
      <c r="G9" s="216"/>
      <c r="H9" s="17" t="s">
        <v>74</v>
      </c>
      <c r="I9" s="196"/>
      <c r="K9" s="14"/>
    </row>
    <row r="10" spans="1:12" ht="60.95" customHeight="1" x14ac:dyDescent="0.2">
      <c r="A10" s="199" t="s">
        <v>34</v>
      </c>
      <c r="B10" s="25" t="s">
        <v>8</v>
      </c>
      <c r="C10" s="26" t="s">
        <v>61</v>
      </c>
      <c r="D10" s="27">
        <v>1953.7</v>
      </c>
      <c r="E10" s="113" t="s">
        <v>76</v>
      </c>
      <c r="F10" s="18">
        <v>8.01</v>
      </c>
      <c r="G10" s="133">
        <f>0.333333333333333*100</f>
        <v>33.3333333333333</v>
      </c>
      <c r="H10" s="126" t="s">
        <v>73</v>
      </c>
      <c r="I10" s="28" t="s">
        <v>7</v>
      </c>
      <c r="J10" s="30"/>
      <c r="L10" s="30"/>
    </row>
    <row r="11" spans="1:12" ht="96" customHeight="1" x14ac:dyDescent="0.2">
      <c r="A11" s="199"/>
      <c r="B11" s="25" t="s">
        <v>9</v>
      </c>
      <c r="C11" s="26">
        <v>7</v>
      </c>
      <c r="D11" s="27">
        <v>71.2</v>
      </c>
      <c r="E11" s="113">
        <v>1</v>
      </c>
      <c r="F11" s="18">
        <v>0</v>
      </c>
      <c r="G11" s="133">
        <f>+E11/C11*100</f>
        <v>14.285714285714285</v>
      </c>
      <c r="H11" s="135" t="s">
        <v>75</v>
      </c>
      <c r="I11" s="28" t="s">
        <v>7</v>
      </c>
    </row>
    <row r="12" spans="1:12" ht="60.6" customHeight="1" thickBot="1" x14ac:dyDescent="0.25">
      <c r="A12" s="200"/>
      <c r="B12" s="31" t="s">
        <v>10</v>
      </c>
      <c r="C12" s="32" t="s">
        <v>60</v>
      </c>
      <c r="D12" s="33">
        <v>15</v>
      </c>
      <c r="E12" s="34">
        <v>0</v>
      </c>
      <c r="F12" s="19">
        <v>0</v>
      </c>
      <c r="G12" s="116">
        <v>0</v>
      </c>
      <c r="H12" s="134" t="s">
        <v>75</v>
      </c>
      <c r="I12" s="35" t="s">
        <v>7</v>
      </c>
    </row>
    <row r="13" spans="1:12" ht="74.099999999999994" customHeight="1" thickBot="1" x14ac:dyDescent="0.25">
      <c r="A13" s="117" t="s">
        <v>63</v>
      </c>
      <c r="B13" s="114" t="s">
        <v>64</v>
      </c>
      <c r="C13" s="119">
        <v>0.5</v>
      </c>
      <c r="D13" s="115">
        <v>150</v>
      </c>
      <c r="E13" s="127">
        <v>0</v>
      </c>
      <c r="F13" s="128">
        <v>0</v>
      </c>
      <c r="G13" s="188">
        <v>0</v>
      </c>
      <c r="H13" s="143" t="s">
        <v>75</v>
      </c>
      <c r="I13" s="118" t="s">
        <v>62</v>
      </c>
    </row>
    <row r="14" spans="1:12" ht="64.5" thickBot="1" x14ac:dyDescent="0.25">
      <c r="A14" s="36" t="s">
        <v>33</v>
      </c>
      <c r="B14" s="37" t="s">
        <v>12</v>
      </c>
      <c r="C14" s="38">
        <v>800</v>
      </c>
      <c r="D14" s="39">
        <v>16000</v>
      </c>
      <c r="E14" s="40">
        <v>108</v>
      </c>
      <c r="F14" s="20">
        <v>152</v>
      </c>
      <c r="G14" s="170">
        <f>+E14/C14*100</f>
        <v>13.5</v>
      </c>
      <c r="H14" s="140" t="s">
        <v>73</v>
      </c>
      <c r="I14" s="41" t="s">
        <v>11</v>
      </c>
    </row>
    <row r="15" spans="1:12" ht="45" customHeight="1" x14ac:dyDescent="0.2">
      <c r="A15" s="206" t="s">
        <v>14</v>
      </c>
      <c r="B15" s="42" t="s">
        <v>65</v>
      </c>
      <c r="C15" s="120" t="s">
        <v>66</v>
      </c>
      <c r="D15" s="44">
        <v>8136.9</v>
      </c>
      <c r="E15" s="136">
        <v>0.02</v>
      </c>
      <c r="F15" s="21">
        <v>816.6</v>
      </c>
      <c r="G15" s="152">
        <v>6.7000000000000004E-2</v>
      </c>
      <c r="H15" s="134" t="s">
        <v>75</v>
      </c>
      <c r="I15" s="46" t="s">
        <v>13</v>
      </c>
      <c r="J15" s="30"/>
    </row>
    <row r="16" spans="1:12" ht="106.5" customHeight="1" thickBot="1" x14ac:dyDescent="0.25">
      <c r="A16" s="208"/>
      <c r="B16" s="42" t="s">
        <v>15</v>
      </c>
      <c r="C16" s="43">
        <v>30760</v>
      </c>
      <c r="D16" s="44">
        <v>1720.2</v>
      </c>
      <c r="E16" s="45">
        <v>30878</v>
      </c>
      <c r="F16" s="21">
        <v>306.10000000000002</v>
      </c>
      <c r="G16" s="139">
        <v>100.38</v>
      </c>
      <c r="H16" s="137" t="s">
        <v>73</v>
      </c>
      <c r="I16" s="46" t="s">
        <v>13</v>
      </c>
      <c r="J16" s="185"/>
    </row>
    <row r="17" spans="1:11" ht="57.6" customHeight="1" thickBot="1" x14ac:dyDescent="0.25">
      <c r="A17" s="199" t="s">
        <v>17</v>
      </c>
      <c r="B17" s="25" t="s">
        <v>18</v>
      </c>
      <c r="C17" s="47">
        <v>0.08</v>
      </c>
      <c r="D17" s="48">
        <v>32.5</v>
      </c>
      <c r="E17" s="138">
        <v>6.8199999999999997E-2</v>
      </c>
      <c r="F17" s="18">
        <v>8.1</v>
      </c>
      <c r="G17" s="139">
        <f>+E17/C17*100</f>
        <v>85.249999999999986</v>
      </c>
      <c r="H17" s="137" t="s">
        <v>73</v>
      </c>
      <c r="I17" s="49" t="s">
        <v>16</v>
      </c>
      <c r="J17" s="30"/>
      <c r="K17" s="30"/>
    </row>
    <row r="18" spans="1:11" ht="92.45" customHeight="1" thickBot="1" x14ac:dyDescent="0.25">
      <c r="A18" s="214"/>
      <c r="B18" s="31" t="s">
        <v>19</v>
      </c>
      <c r="C18" s="50">
        <v>1200</v>
      </c>
      <c r="D18" s="51">
        <v>234.5</v>
      </c>
      <c r="E18" s="52">
        <v>744</v>
      </c>
      <c r="F18" s="19">
        <v>110</v>
      </c>
      <c r="G18" s="171">
        <f>+E18/C18*100</f>
        <v>62</v>
      </c>
      <c r="H18" s="137" t="s">
        <v>73</v>
      </c>
      <c r="I18" s="53" t="s">
        <v>16</v>
      </c>
    </row>
    <row r="19" spans="1:11" ht="57" customHeight="1" thickBot="1" x14ac:dyDescent="0.25">
      <c r="A19" s="206" t="s">
        <v>28</v>
      </c>
      <c r="B19" s="42" t="s">
        <v>67</v>
      </c>
      <c r="C19" s="54">
        <v>1</v>
      </c>
      <c r="D19" s="55">
        <v>102</v>
      </c>
      <c r="E19" s="56">
        <v>1</v>
      </c>
      <c r="F19" s="21">
        <v>0</v>
      </c>
      <c r="G19" s="148">
        <f>+E19/C19*100</f>
        <v>100</v>
      </c>
      <c r="H19" s="137" t="s">
        <v>73</v>
      </c>
      <c r="I19" s="46" t="s">
        <v>20</v>
      </c>
    </row>
    <row r="20" spans="1:11" ht="42.95" customHeight="1" thickBot="1" x14ac:dyDescent="0.25">
      <c r="A20" s="207"/>
      <c r="B20" s="42" t="s">
        <v>68</v>
      </c>
      <c r="C20" s="54">
        <v>1</v>
      </c>
      <c r="D20" s="55">
        <v>10</v>
      </c>
      <c r="E20" s="56">
        <v>1</v>
      </c>
      <c r="F20" s="21">
        <v>0</v>
      </c>
      <c r="G20" s="148">
        <f>+E20/C20*100</f>
        <v>100</v>
      </c>
      <c r="H20" s="137" t="s">
        <v>73</v>
      </c>
      <c r="I20" s="46" t="s">
        <v>20</v>
      </c>
    </row>
    <row r="21" spans="1:11" ht="45.95" customHeight="1" x14ac:dyDescent="0.2">
      <c r="A21" s="208"/>
      <c r="B21" s="42" t="s">
        <v>69</v>
      </c>
      <c r="C21" s="54">
        <v>325</v>
      </c>
      <c r="D21" s="55">
        <v>4</v>
      </c>
      <c r="E21" s="56">
        <v>58</v>
      </c>
      <c r="F21" s="21">
        <v>0.4</v>
      </c>
      <c r="G21" s="173">
        <f>+E21/C21*100</f>
        <v>17.846153846153847</v>
      </c>
      <c r="H21" s="134" t="s">
        <v>75</v>
      </c>
      <c r="I21" s="46" t="s">
        <v>20</v>
      </c>
    </row>
    <row r="22" spans="1:11" ht="58.5" customHeight="1" thickBot="1" x14ac:dyDescent="0.25">
      <c r="A22" s="199" t="s">
        <v>21</v>
      </c>
      <c r="B22" s="25" t="s">
        <v>22</v>
      </c>
      <c r="C22" s="26">
        <v>8</v>
      </c>
      <c r="D22" s="27">
        <v>70</v>
      </c>
      <c r="E22" s="57">
        <v>0</v>
      </c>
      <c r="F22" s="18">
        <v>0</v>
      </c>
      <c r="G22" s="58">
        <v>0</v>
      </c>
      <c r="H22" s="137" t="s">
        <v>73</v>
      </c>
      <c r="I22" s="49" t="s">
        <v>24</v>
      </c>
    </row>
    <row r="23" spans="1:11" ht="69" customHeight="1" thickBot="1" x14ac:dyDescent="0.25">
      <c r="A23" s="204"/>
      <c r="B23" s="25" t="s">
        <v>23</v>
      </c>
      <c r="C23" s="26">
        <v>8</v>
      </c>
      <c r="D23" s="27">
        <v>70</v>
      </c>
      <c r="E23" s="57">
        <v>0</v>
      </c>
      <c r="F23" s="18">
        <v>0</v>
      </c>
      <c r="G23" s="58">
        <v>0</v>
      </c>
      <c r="H23" s="137" t="s">
        <v>73</v>
      </c>
      <c r="I23" s="49" t="s">
        <v>24</v>
      </c>
    </row>
    <row r="24" spans="1:11" ht="39" thickBot="1" x14ac:dyDescent="0.25">
      <c r="A24" s="201" t="s">
        <v>77</v>
      </c>
      <c r="B24" s="144" t="s">
        <v>78</v>
      </c>
      <c r="C24" s="145">
        <v>937</v>
      </c>
      <c r="D24" s="146">
        <v>937</v>
      </c>
      <c r="E24" s="149">
        <v>52</v>
      </c>
      <c r="F24" s="150">
        <v>63.3</v>
      </c>
      <c r="G24" s="174">
        <f>+E24/C24*100</f>
        <v>5.5496264674493059</v>
      </c>
      <c r="H24" s="137" t="s">
        <v>73</v>
      </c>
      <c r="I24" s="28" t="s">
        <v>25</v>
      </c>
      <c r="J24" s="30"/>
      <c r="K24" s="30">
        <f>+F24+F25</f>
        <v>370.8</v>
      </c>
    </row>
    <row r="25" spans="1:11" ht="72.95" customHeight="1" thickBot="1" x14ac:dyDescent="0.25">
      <c r="A25" s="202"/>
      <c r="B25" s="144" t="s">
        <v>79</v>
      </c>
      <c r="C25" s="145">
        <v>2000</v>
      </c>
      <c r="D25" s="146">
        <v>714</v>
      </c>
      <c r="E25" s="149">
        <v>52</v>
      </c>
      <c r="F25" s="150">
        <v>307.5</v>
      </c>
      <c r="G25" s="174">
        <f>+E25/C25*100</f>
        <v>2.6</v>
      </c>
      <c r="H25" s="141" t="s">
        <v>73</v>
      </c>
      <c r="I25" s="28" t="s">
        <v>25</v>
      </c>
    </row>
    <row r="26" spans="1:11" ht="72.95" customHeight="1" x14ac:dyDescent="0.2">
      <c r="A26" s="175" t="s">
        <v>83</v>
      </c>
      <c r="B26" s="144" t="s">
        <v>84</v>
      </c>
      <c r="C26" s="153">
        <v>0.5</v>
      </c>
      <c r="D26" s="146">
        <v>33.5</v>
      </c>
      <c r="E26" s="149">
        <v>0</v>
      </c>
      <c r="F26" s="154">
        <v>6.8</v>
      </c>
      <c r="G26" s="151">
        <v>0</v>
      </c>
      <c r="H26" s="141" t="s">
        <v>73</v>
      </c>
      <c r="I26" s="28" t="s">
        <v>85</v>
      </c>
      <c r="J26" s="147"/>
    </row>
    <row r="27" spans="1:11" ht="46.5" customHeight="1" x14ac:dyDescent="0.2">
      <c r="A27" s="203" t="s">
        <v>29</v>
      </c>
      <c r="B27" s="25" t="s">
        <v>80</v>
      </c>
      <c r="C27" s="60">
        <v>1284.0999999999999</v>
      </c>
      <c r="D27" s="61">
        <v>157</v>
      </c>
      <c r="E27" s="62">
        <v>1.9</v>
      </c>
      <c r="F27" s="22">
        <v>31.2</v>
      </c>
      <c r="G27" s="153">
        <f>+E27/C27*100</f>
        <v>0.14796355424032398</v>
      </c>
      <c r="H27" s="142" t="s">
        <v>73</v>
      </c>
      <c r="I27" s="49" t="s">
        <v>26</v>
      </c>
      <c r="J27" s="63"/>
      <c r="K27" s="63"/>
    </row>
    <row r="28" spans="1:11" ht="44.45" customHeight="1" thickBot="1" x14ac:dyDescent="0.25">
      <c r="A28" s="204"/>
      <c r="B28" s="25" t="s">
        <v>30</v>
      </c>
      <c r="C28" s="26">
        <v>591.1</v>
      </c>
      <c r="D28" s="59">
        <v>142.9</v>
      </c>
      <c r="E28" s="64">
        <v>166.8</v>
      </c>
      <c r="F28" s="23">
        <v>38.299999999999997</v>
      </c>
      <c r="G28" s="133">
        <f>+E28/C28*100</f>
        <v>28.218575537134154</v>
      </c>
      <c r="H28" s="140" t="s">
        <v>73</v>
      </c>
      <c r="I28" s="49" t="s">
        <v>26</v>
      </c>
    </row>
    <row r="29" spans="1:11" ht="60.95" customHeight="1" thickBot="1" x14ac:dyDescent="0.25">
      <c r="A29" s="205"/>
      <c r="B29" s="31" t="s">
        <v>81</v>
      </c>
      <c r="C29" s="11">
        <v>4036</v>
      </c>
      <c r="D29" s="65">
        <v>172.8</v>
      </c>
      <c r="E29" s="66">
        <v>702</v>
      </c>
      <c r="F29" s="24">
        <v>33.6</v>
      </c>
      <c r="G29" s="176">
        <f>+E29/C29*100</f>
        <v>17.393458870168484</v>
      </c>
      <c r="H29" s="137" t="s">
        <v>73</v>
      </c>
      <c r="I29" s="35" t="s">
        <v>26</v>
      </c>
    </row>
    <row r="30" spans="1:11" s="1" customFormat="1" ht="43.5" customHeight="1" x14ac:dyDescent="0.2">
      <c r="A30" s="192" t="s">
        <v>32</v>
      </c>
      <c r="B30" s="12" t="s">
        <v>70</v>
      </c>
      <c r="C30" s="13">
        <v>408</v>
      </c>
      <c r="D30" s="121">
        <v>2991.8</v>
      </c>
      <c r="E30" s="177">
        <v>11</v>
      </c>
      <c r="F30" s="182">
        <v>675.5</v>
      </c>
      <c r="G30" s="180">
        <f t="shared" ref="G30:G32" si="0">+E30/C30*100</f>
        <v>2.6960784313725492</v>
      </c>
      <c r="H30" s="141" t="s">
        <v>73</v>
      </c>
      <c r="I30" s="7" t="s">
        <v>27</v>
      </c>
      <c r="J30" s="15"/>
    </row>
    <row r="31" spans="1:11" s="1" customFormat="1" ht="38.25" x14ac:dyDescent="0.2">
      <c r="A31" s="193"/>
      <c r="B31" s="4" t="s">
        <v>72</v>
      </c>
      <c r="C31" s="5">
        <v>61</v>
      </c>
      <c r="D31" s="122">
        <v>225.8</v>
      </c>
      <c r="E31" s="178">
        <v>0</v>
      </c>
      <c r="F31" s="172">
        <v>450.3</v>
      </c>
      <c r="G31" s="172">
        <f t="shared" si="0"/>
        <v>0</v>
      </c>
      <c r="H31" s="126" t="s">
        <v>73</v>
      </c>
      <c r="I31" s="8" t="s">
        <v>27</v>
      </c>
      <c r="K31" s="15"/>
    </row>
    <row r="32" spans="1:11" s="1" customFormat="1" ht="69.599999999999994" customHeight="1" thickBot="1" x14ac:dyDescent="0.25">
      <c r="A32" s="194"/>
      <c r="B32" s="10" t="s">
        <v>71</v>
      </c>
      <c r="C32" s="6">
        <v>4733</v>
      </c>
      <c r="D32" s="123">
        <v>2257.9</v>
      </c>
      <c r="E32" s="179">
        <v>4492</v>
      </c>
      <c r="F32" s="11">
        <v>1125.8</v>
      </c>
      <c r="G32" s="171">
        <f t="shared" si="0"/>
        <v>94.908092119163328</v>
      </c>
      <c r="H32" s="140" t="s">
        <v>73</v>
      </c>
      <c r="I32" s="9" t="s">
        <v>27</v>
      </c>
    </row>
    <row r="33" spans="1:11" s="1" customFormat="1" ht="15.75" thickBot="1" x14ac:dyDescent="0.3">
      <c r="A33" s="209" t="s">
        <v>82</v>
      </c>
      <c r="B33" s="210"/>
      <c r="C33" s="210"/>
      <c r="D33" s="124">
        <f>SUM(D10:D32)</f>
        <v>36202.700000000012</v>
      </c>
      <c r="E33" s="129"/>
      <c r="F33" s="186">
        <f>SUM(F10:F32)</f>
        <v>4133.51</v>
      </c>
      <c r="G33" s="211" t="s">
        <v>86</v>
      </c>
      <c r="H33" s="212"/>
      <c r="I33" s="213"/>
      <c r="K33" s="15"/>
    </row>
    <row r="34" spans="1:11" s="1" customFormat="1" ht="15" x14ac:dyDescent="0.2">
      <c r="A34" s="190" t="s">
        <v>87</v>
      </c>
      <c r="B34" s="191"/>
      <c r="C34" s="191"/>
      <c r="D34" s="191"/>
      <c r="E34" s="191"/>
      <c r="F34" s="191"/>
      <c r="G34" s="191"/>
      <c r="H34" s="191"/>
      <c r="I34" s="2"/>
    </row>
    <row r="35" spans="1:11" s="1" customFormat="1" x14ac:dyDescent="0.2">
      <c r="E35" s="130"/>
      <c r="F35" s="181"/>
      <c r="G35" s="132"/>
      <c r="I35" s="2"/>
    </row>
    <row r="36" spans="1:11" s="1" customFormat="1" x14ac:dyDescent="0.2">
      <c r="E36" s="130"/>
      <c r="F36" s="131"/>
      <c r="G36" s="132"/>
      <c r="H36" s="15"/>
      <c r="I36" s="2"/>
    </row>
    <row r="37" spans="1:11" s="1" customFormat="1" x14ac:dyDescent="0.2">
      <c r="E37" s="183"/>
      <c r="F37" s="181"/>
      <c r="G37" s="132"/>
      <c r="I37" s="2"/>
    </row>
    <row r="38" spans="1:11" s="1" customFormat="1" x14ac:dyDescent="0.2">
      <c r="E38" s="130"/>
      <c r="F38" s="131"/>
      <c r="G38" s="132"/>
      <c r="I38" s="2"/>
    </row>
    <row r="39" spans="1:11" s="1" customFormat="1" x14ac:dyDescent="0.2">
      <c r="E39" s="130"/>
      <c r="F39" s="131"/>
      <c r="G39" s="132"/>
      <c r="I39" s="2"/>
    </row>
    <row r="40" spans="1:11" s="1" customFormat="1" x14ac:dyDescent="0.2">
      <c r="E40" s="130"/>
      <c r="F40" s="131"/>
      <c r="G40" s="132"/>
      <c r="I40" s="2"/>
    </row>
    <row r="41" spans="1:11" s="1" customFormat="1" x14ac:dyDescent="0.2">
      <c r="E41" s="130"/>
      <c r="F41" s="131"/>
      <c r="G41" s="132"/>
      <c r="I41" s="2"/>
    </row>
    <row r="42" spans="1:11" s="1" customFormat="1" x14ac:dyDescent="0.2">
      <c r="E42" s="130"/>
      <c r="F42" s="131"/>
      <c r="G42" s="132"/>
      <c r="I42" s="2"/>
    </row>
    <row r="43" spans="1:11" s="1" customFormat="1" x14ac:dyDescent="0.2">
      <c r="E43" s="130"/>
      <c r="F43" s="131"/>
      <c r="G43" s="132"/>
      <c r="I43" s="2"/>
    </row>
    <row r="44" spans="1:11" s="1" customFormat="1" x14ac:dyDescent="0.2">
      <c r="E44" s="130"/>
      <c r="F44" s="131"/>
      <c r="G44" s="132"/>
      <c r="I44" s="2"/>
    </row>
    <row r="45" spans="1:11" s="1" customFormat="1" x14ac:dyDescent="0.2">
      <c r="E45" s="130"/>
      <c r="F45" s="131"/>
      <c r="G45" s="132"/>
      <c r="I45" s="2"/>
    </row>
    <row r="46" spans="1:11" s="1" customFormat="1" x14ac:dyDescent="0.2">
      <c r="E46" s="130"/>
      <c r="F46" s="131"/>
      <c r="G46" s="132"/>
      <c r="I46" s="2"/>
    </row>
    <row r="47" spans="1:11" s="1" customFormat="1" x14ac:dyDescent="0.2">
      <c r="E47" s="130"/>
      <c r="F47" s="131"/>
      <c r="G47" s="132"/>
      <c r="I47" s="2"/>
    </row>
    <row r="48" spans="1:11" s="1" customFormat="1" x14ac:dyDescent="0.2">
      <c r="E48" s="130"/>
      <c r="F48" s="131"/>
      <c r="G48" s="132"/>
      <c r="I48" s="2"/>
    </row>
    <row r="49" spans="5:9" s="1" customFormat="1" x14ac:dyDescent="0.2">
      <c r="E49" s="130"/>
      <c r="F49" s="131"/>
      <c r="G49" s="132"/>
      <c r="I49" s="2"/>
    </row>
    <row r="50" spans="5:9" s="1" customFormat="1" x14ac:dyDescent="0.2">
      <c r="E50" s="130"/>
      <c r="F50" s="131"/>
      <c r="G50" s="132"/>
      <c r="I50" s="2"/>
    </row>
  </sheetData>
  <mergeCells count="25">
    <mergeCell ref="F6:F9"/>
    <mergeCell ref="A6:A9"/>
    <mergeCell ref="B6:B9"/>
    <mergeCell ref="A15:A16"/>
    <mergeCell ref="A1:I1"/>
    <mergeCell ref="A2:I2"/>
    <mergeCell ref="A3:I3"/>
    <mergeCell ref="A4:I4"/>
    <mergeCell ref="E5:H5"/>
    <mergeCell ref="A34:H34"/>
    <mergeCell ref="A30:A32"/>
    <mergeCell ref="I5:I9"/>
    <mergeCell ref="A5:D5"/>
    <mergeCell ref="A10:A12"/>
    <mergeCell ref="A24:A25"/>
    <mergeCell ref="A27:A29"/>
    <mergeCell ref="A22:A23"/>
    <mergeCell ref="A19:A21"/>
    <mergeCell ref="A33:C33"/>
    <mergeCell ref="G33:I33"/>
    <mergeCell ref="A17:A18"/>
    <mergeCell ref="G6:G9"/>
    <mergeCell ref="C6:C9"/>
    <mergeCell ref="D6:D9"/>
    <mergeCell ref="E6:E9"/>
  </mergeCells>
  <pageMargins left="0.70866141732283472" right="0.70866141732283472" top="1.0489583333333334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3FA9B-5DE9-416F-9DB2-8D5FA12F310B}">
  <dimension ref="A1:M22"/>
  <sheetViews>
    <sheetView zoomScaleNormal="100" workbookViewId="0">
      <selection activeCell="K3" sqref="K3"/>
    </sheetView>
  </sheetViews>
  <sheetFormatPr baseColWidth="10" defaultRowHeight="15" x14ac:dyDescent="0.25"/>
  <cols>
    <col min="1" max="1" width="18" customWidth="1"/>
    <col min="2" max="2" width="13.7109375" customWidth="1"/>
    <col min="3" max="3" width="19.140625" customWidth="1"/>
    <col min="4" max="4" width="18" customWidth="1"/>
    <col min="5" max="5" width="15.42578125" customWidth="1"/>
    <col min="6" max="6" width="15.5703125" customWidth="1"/>
    <col min="7" max="17" width="10.85546875" style="80"/>
    <col min="18" max="16384" width="11.42578125" style="80"/>
  </cols>
  <sheetData>
    <row r="1" spans="1:13" s="29" customFormat="1" ht="57.75" customHeight="1" x14ac:dyDescent="0.2">
      <c r="A1" s="257"/>
      <c r="B1" s="257"/>
      <c r="C1" s="257"/>
      <c r="D1" s="257"/>
      <c r="E1" s="257"/>
      <c r="F1" s="257"/>
      <c r="G1" s="189"/>
      <c r="H1" s="189"/>
      <c r="I1" s="189"/>
      <c r="J1" s="1"/>
      <c r="K1" s="1"/>
      <c r="L1" s="1"/>
      <c r="M1" s="1"/>
    </row>
    <row r="2" spans="1:13" x14ac:dyDescent="0.25">
      <c r="A2" s="229" t="s">
        <v>37</v>
      </c>
      <c r="B2" s="230"/>
      <c r="C2" s="230"/>
      <c r="D2" s="230"/>
      <c r="E2" s="230"/>
      <c r="F2" s="231"/>
    </row>
    <row r="3" spans="1:13" ht="14.45" customHeight="1" x14ac:dyDescent="0.25">
      <c r="A3" s="229" t="s">
        <v>38</v>
      </c>
      <c r="B3" s="230"/>
      <c r="C3" s="230"/>
      <c r="D3" s="230"/>
      <c r="E3" s="230"/>
      <c r="F3" s="232"/>
    </row>
    <row r="4" spans="1:13" ht="31.5" customHeight="1" thickBot="1" x14ac:dyDescent="0.3">
      <c r="A4" s="233" t="s">
        <v>88</v>
      </c>
      <c r="B4" s="233"/>
      <c r="C4" s="233"/>
      <c r="D4" s="233"/>
      <c r="E4" s="233"/>
      <c r="F4" s="234"/>
    </row>
    <row r="5" spans="1:13" x14ac:dyDescent="0.25">
      <c r="A5" s="235" t="s">
        <v>39</v>
      </c>
      <c r="B5" s="237" t="s">
        <v>40</v>
      </c>
      <c r="C5" s="239" t="s">
        <v>41</v>
      </c>
      <c r="D5" s="240"/>
      <c r="E5" s="241" t="s">
        <v>42</v>
      </c>
      <c r="F5" s="243" t="s">
        <v>43</v>
      </c>
    </row>
    <row r="6" spans="1:13" ht="15.75" thickBot="1" x14ac:dyDescent="0.3">
      <c r="A6" s="236"/>
      <c r="B6" s="238"/>
      <c r="C6" s="67" t="s">
        <v>44</v>
      </c>
      <c r="D6" s="67" t="s">
        <v>45</v>
      </c>
      <c r="E6" s="242"/>
      <c r="F6" s="244"/>
    </row>
    <row r="7" spans="1:13" ht="15.75" x14ac:dyDescent="0.25">
      <c r="A7" s="68" t="s">
        <v>46</v>
      </c>
      <c r="B7" s="69">
        <v>1</v>
      </c>
      <c r="C7" s="70">
        <v>16000</v>
      </c>
      <c r="D7" s="70">
        <v>152</v>
      </c>
      <c r="E7" s="71">
        <f t="shared" ref="E7:E18" si="0">+D7/C7*100</f>
        <v>0.95</v>
      </c>
      <c r="F7" s="72">
        <f>+D7/D18*100</f>
        <v>3.6772621815357889</v>
      </c>
    </row>
    <row r="8" spans="1:13" ht="15.75" x14ac:dyDescent="0.25">
      <c r="A8" s="73" t="s">
        <v>47</v>
      </c>
      <c r="B8" s="74">
        <v>2</v>
      </c>
      <c r="C8" s="75">
        <f>70+70</f>
        <v>140</v>
      </c>
      <c r="D8" s="75">
        <v>0</v>
      </c>
      <c r="E8" s="76">
        <f t="shared" si="0"/>
        <v>0</v>
      </c>
      <c r="F8" s="77">
        <f t="shared" ref="F8:F16" si="1">+D8/$D$18*100</f>
        <v>0</v>
      </c>
    </row>
    <row r="9" spans="1:13" ht="15.75" x14ac:dyDescent="0.25">
      <c r="A9" s="155" t="s">
        <v>62</v>
      </c>
      <c r="B9" s="156">
        <v>1</v>
      </c>
      <c r="C9" s="157">
        <v>150</v>
      </c>
      <c r="D9" s="157">
        <v>0</v>
      </c>
      <c r="E9" s="159">
        <f>+D9/C9*100</f>
        <v>0</v>
      </c>
      <c r="F9" s="77">
        <f t="shared" si="1"/>
        <v>0</v>
      </c>
    </row>
    <row r="10" spans="1:13" ht="15.75" x14ac:dyDescent="0.25">
      <c r="A10" s="73" t="s">
        <v>25</v>
      </c>
      <c r="B10" s="74">
        <v>2</v>
      </c>
      <c r="C10" s="75">
        <f>937+714</f>
        <v>1651</v>
      </c>
      <c r="D10" s="75">
        <f>63.3+307.5</f>
        <v>370.8</v>
      </c>
      <c r="E10" s="76">
        <f t="shared" si="0"/>
        <v>22.459115687462145</v>
      </c>
      <c r="F10" s="77">
        <f>+D10/D18*100</f>
        <v>8.9705843217991497</v>
      </c>
    </row>
    <row r="11" spans="1:13" ht="15.75" x14ac:dyDescent="0.25">
      <c r="A11" s="155" t="s">
        <v>20</v>
      </c>
      <c r="B11" s="156">
        <v>3</v>
      </c>
      <c r="C11" s="157">
        <f>102+10+4</f>
        <v>116</v>
      </c>
      <c r="D11" s="157">
        <v>0.4</v>
      </c>
      <c r="E11" s="159">
        <f t="shared" si="0"/>
        <v>0.34482758620689657</v>
      </c>
      <c r="F11" s="160">
        <f t="shared" si="1"/>
        <v>9.6770057408836554E-3</v>
      </c>
    </row>
    <row r="12" spans="1:13" ht="15.75" x14ac:dyDescent="0.25">
      <c r="A12" s="73" t="s">
        <v>26</v>
      </c>
      <c r="B12" s="74">
        <v>3</v>
      </c>
      <c r="C12" s="75">
        <f>157+142.9+172.8</f>
        <v>472.7</v>
      </c>
      <c r="D12" s="75">
        <f>31.2+38.3+33.6</f>
        <v>103.1</v>
      </c>
      <c r="E12" s="76">
        <f t="shared" si="0"/>
        <v>21.810873704252167</v>
      </c>
      <c r="F12" s="77">
        <f t="shared" si="1"/>
        <v>2.4942482297127619</v>
      </c>
    </row>
    <row r="13" spans="1:13" ht="15.75" x14ac:dyDescent="0.25">
      <c r="A13" s="155" t="s">
        <v>27</v>
      </c>
      <c r="B13" s="156">
        <v>3</v>
      </c>
      <c r="C13" s="157">
        <f>2991.8+225.8+2257.9</f>
        <v>5475.5</v>
      </c>
      <c r="D13" s="158">
        <f>675.5+450.3+1125.8</f>
        <v>2251.6</v>
      </c>
      <c r="E13" s="159">
        <f t="shared" si="0"/>
        <v>41.121358780020088</v>
      </c>
      <c r="F13" s="160">
        <f>+D13/D18*100</f>
        <v>54.471865315434101</v>
      </c>
    </row>
    <row r="14" spans="1:13" ht="15.75" x14ac:dyDescent="0.25">
      <c r="A14" s="73" t="s">
        <v>85</v>
      </c>
      <c r="B14" s="74">
        <v>1</v>
      </c>
      <c r="C14" s="75">
        <v>33.5</v>
      </c>
      <c r="D14" s="79">
        <v>6.8</v>
      </c>
      <c r="E14" s="76">
        <f>+D14/C14*100</f>
        <v>20.298507462686565</v>
      </c>
      <c r="F14" s="77"/>
    </row>
    <row r="15" spans="1:13" ht="15.75" x14ac:dyDescent="0.25">
      <c r="A15" s="155" t="s">
        <v>16</v>
      </c>
      <c r="B15" s="156">
        <v>2</v>
      </c>
      <c r="C15" s="157">
        <f>32.5+234.5</f>
        <v>267</v>
      </c>
      <c r="D15" s="157">
        <f>8.1+110</f>
        <v>118.1</v>
      </c>
      <c r="E15" s="159">
        <f t="shared" si="0"/>
        <v>44.232209737827716</v>
      </c>
      <c r="F15" s="160">
        <f>+D15/D18*100</f>
        <v>2.8571359449958993</v>
      </c>
    </row>
    <row r="16" spans="1:13" ht="15.75" x14ac:dyDescent="0.25">
      <c r="A16" s="73" t="s">
        <v>13</v>
      </c>
      <c r="B16" s="74">
        <v>2</v>
      </c>
      <c r="C16" s="75">
        <f>8136.9+1720.2</f>
        <v>9857.1</v>
      </c>
      <c r="D16" s="75">
        <f>306.1+816.6</f>
        <v>1122.7</v>
      </c>
      <c r="E16" s="76">
        <f t="shared" si="0"/>
        <v>11.389759665621735</v>
      </c>
      <c r="F16" s="77">
        <f t="shared" si="1"/>
        <v>27.160935863225198</v>
      </c>
    </row>
    <row r="17" spans="1:6" ht="16.5" thickBot="1" x14ac:dyDescent="0.3">
      <c r="A17" s="161" t="s">
        <v>7</v>
      </c>
      <c r="B17" s="162">
        <v>3</v>
      </c>
      <c r="C17" s="163">
        <f>1953.7+71.2+15</f>
        <v>2039.9</v>
      </c>
      <c r="D17" s="163">
        <v>8.01</v>
      </c>
      <c r="E17" s="164">
        <f t="shared" si="0"/>
        <v>0.39266630717192014</v>
      </c>
      <c r="F17" s="165">
        <f>+D17/D18*100</f>
        <v>0.1937820399611952</v>
      </c>
    </row>
    <row r="18" spans="1:6" ht="16.5" thickBot="1" x14ac:dyDescent="0.3">
      <c r="A18" s="82" t="s">
        <v>48</v>
      </c>
      <c r="B18" s="83">
        <f>SUM(B7:B17)</f>
        <v>23</v>
      </c>
      <c r="C18" s="84">
        <f>SUM(C7:C17)</f>
        <v>36202.700000000004</v>
      </c>
      <c r="D18" s="84">
        <f>SUM(D7:D17)</f>
        <v>4133.51</v>
      </c>
      <c r="E18" s="85">
        <f t="shared" si="0"/>
        <v>11.417684316363143</v>
      </c>
      <c r="F18" s="86">
        <f>SUM(F7:F17)</f>
        <v>99.83549090240497</v>
      </c>
    </row>
    <row r="19" spans="1:6" s="88" customFormat="1" ht="12" x14ac:dyDescent="0.2">
      <c r="A19" s="227"/>
      <c r="B19" s="228"/>
      <c r="C19" s="228"/>
      <c r="D19" s="228"/>
      <c r="E19" s="228"/>
      <c r="F19" s="228"/>
    </row>
    <row r="20" spans="1:6" s="187" customFormat="1" ht="28.5" customHeight="1" x14ac:dyDescent="0.25">
      <c r="A20" s="225" t="s">
        <v>89</v>
      </c>
      <c r="B20" s="226"/>
      <c r="C20" s="226"/>
      <c r="D20" s="226"/>
      <c r="E20" s="226"/>
      <c r="F20" s="226"/>
    </row>
    <row r="22" spans="1:6" x14ac:dyDescent="0.25">
      <c r="D22" s="184"/>
    </row>
  </sheetData>
  <mergeCells count="11">
    <mergeCell ref="A1:F1"/>
    <mergeCell ref="A20:F20"/>
    <mergeCell ref="A19:F19"/>
    <mergeCell ref="A2:F2"/>
    <mergeCell ref="A3:F3"/>
    <mergeCell ref="A4:F4"/>
    <mergeCell ref="A5:A6"/>
    <mergeCell ref="B5:B6"/>
    <mergeCell ref="C5:D5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45197-2777-4626-A95D-293D3A588994}">
  <dimension ref="A1:I21"/>
  <sheetViews>
    <sheetView workbookViewId="0">
      <selection activeCell="Q11" sqref="Q11"/>
    </sheetView>
  </sheetViews>
  <sheetFormatPr baseColWidth="10" defaultRowHeight="15" x14ac:dyDescent="0.25"/>
  <cols>
    <col min="2" max="2" width="14.42578125" customWidth="1"/>
    <col min="3" max="3" width="17.85546875" customWidth="1"/>
    <col min="4" max="4" width="14.5703125" customWidth="1"/>
    <col min="5" max="5" width="15.28515625" customWidth="1"/>
    <col min="6" max="6" width="3.140625" customWidth="1"/>
  </cols>
  <sheetData>
    <row r="1" spans="1:9" ht="55.5" customHeight="1" x14ac:dyDescent="0.25">
      <c r="A1" s="257"/>
      <c r="B1" s="257"/>
      <c r="C1" s="257"/>
      <c r="D1" s="257"/>
      <c r="E1" s="257"/>
      <c r="F1" s="189"/>
      <c r="G1" s="189"/>
      <c r="H1" s="189"/>
      <c r="I1" s="189"/>
    </row>
    <row r="2" spans="1:9" ht="18" customHeight="1" x14ac:dyDescent="0.25">
      <c r="A2" s="229" t="s">
        <v>91</v>
      </c>
      <c r="B2" s="230"/>
      <c r="C2" s="230"/>
      <c r="D2" s="230"/>
      <c r="E2" s="230"/>
    </row>
    <row r="3" spans="1:9" ht="14.45" customHeight="1" x14ac:dyDescent="0.25">
      <c r="A3" s="229" t="s">
        <v>49</v>
      </c>
      <c r="B3" s="230"/>
      <c r="C3" s="230"/>
      <c r="D3" s="230"/>
      <c r="E3" s="230"/>
    </row>
    <row r="4" spans="1:9" ht="15.75" thickBot="1" x14ac:dyDescent="0.3">
      <c r="A4" s="233" t="s">
        <v>58</v>
      </c>
      <c r="B4" s="233"/>
      <c r="C4" s="233"/>
      <c r="D4" s="233"/>
      <c r="E4" s="233"/>
    </row>
    <row r="5" spans="1:9" ht="15.75" x14ac:dyDescent="0.25">
      <c r="A5" s="247" t="s">
        <v>39</v>
      </c>
      <c r="B5" s="249" t="s">
        <v>50</v>
      </c>
      <c r="C5" s="251" t="s">
        <v>51</v>
      </c>
      <c r="D5" s="252"/>
      <c r="E5" s="253"/>
    </row>
    <row r="6" spans="1:9" ht="32.25" thickBot="1" x14ac:dyDescent="0.3">
      <c r="A6" s="248"/>
      <c r="B6" s="250"/>
      <c r="C6" s="89" t="s">
        <v>35</v>
      </c>
      <c r="D6" s="90" t="s">
        <v>52</v>
      </c>
      <c r="E6" s="91" t="s">
        <v>36</v>
      </c>
    </row>
    <row r="7" spans="1:9" x14ac:dyDescent="0.25">
      <c r="A7" s="92" t="s">
        <v>46</v>
      </c>
      <c r="B7" s="69">
        <v>1</v>
      </c>
      <c r="C7" s="69">
        <v>1</v>
      </c>
      <c r="D7" s="69">
        <v>0</v>
      </c>
      <c r="E7" s="93">
        <v>0</v>
      </c>
    </row>
    <row r="8" spans="1:9" x14ac:dyDescent="0.25">
      <c r="A8" s="94" t="s">
        <v>47</v>
      </c>
      <c r="B8" s="74">
        <v>2</v>
      </c>
      <c r="C8" s="74">
        <v>2</v>
      </c>
      <c r="D8" s="74">
        <v>0</v>
      </c>
      <c r="E8" s="95">
        <v>0</v>
      </c>
    </row>
    <row r="9" spans="1:9" x14ac:dyDescent="0.25">
      <c r="A9" s="166" t="s">
        <v>62</v>
      </c>
      <c r="B9" s="156">
        <v>1</v>
      </c>
      <c r="C9" s="156">
        <v>0</v>
      </c>
      <c r="D9" s="156">
        <v>1</v>
      </c>
      <c r="E9" s="167">
        <v>0</v>
      </c>
    </row>
    <row r="10" spans="1:9" s="80" customFormat="1" x14ac:dyDescent="0.25">
      <c r="A10" s="94" t="s">
        <v>25</v>
      </c>
      <c r="B10" s="168">
        <v>2</v>
      </c>
      <c r="C10" s="168">
        <v>2</v>
      </c>
      <c r="D10" s="168">
        <v>0</v>
      </c>
      <c r="E10" s="169">
        <v>0</v>
      </c>
    </row>
    <row r="11" spans="1:9" x14ac:dyDescent="0.25">
      <c r="A11" s="166" t="s">
        <v>20</v>
      </c>
      <c r="B11" s="156">
        <v>3</v>
      </c>
      <c r="C11" s="156">
        <v>2</v>
      </c>
      <c r="D11" s="156">
        <v>1</v>
      </c>
      <c r="E11" s="167">
        <v>0</v>
      </c>
    </row>
    <row r="12" spans="1:9" s="80" customFormat="1" x14ac:dyDescent="0.25">
      <c r="A12" s="94" t="s">
        <v>27</v>
      </c>
      <c r="B12" s="74">
        <v>3</v>
      </c>
      <c r="C12" s="74">
        <v>3</v>
      </c>
      <c r="D12" s="74">
        <v>0</v>
      </c>
      <c r="E12" s="95">
        <v>0</v>
      </c>
    </row>
    <row r="13" spans="1:9" s="80" customFormat="1" x14ac:dyDescent="0.25">
      <c r="A13" s="96" t="s">
        <v>85</v>
      </c>
      <c r="B13" s="78">
        <v>1</v>
      </c>
      <c r="C13" s="78">
        <v>1</v>
      </c>
      <c r="D13" s="78">
        <v>0</v>
      </c>
      <c r="E13" s="97">
        <v>0</v>
      </c>
    </row>
    <row r="14" spans="1:9" x14ac:dyDescent="0.25">
      <c r="A14" s="94" t="s">
        <v>26</v>
      </c>
      <c r="B14" s="74">
        <v>3</v>
      </c>
      <c r="C14" s="74">
        <v>3</v>
      </c>
      <c r="D14" s="74">
        <v>0</v>
      </c>
      <c r="E14" s="95">
        <v>0</v>
      </c>
    </row>
    <row r="15" spans="1:9" x14ac:dyDescent="0.25">
      <c r="A15" s="98" t="s">
        <v>16</v>
      </c>
      <c r="B15" s="99">
        <v>2</v>
      </c>
      <c r="C15" s="99">
        <v>2</v>
      </c>
      <c r="D15" s="99">
        <v>0</v>
      </c>
      <c r="E15" s="100">
        <v>0</v>
      </c>
    </row>
    <row r="16" spans="1:9" x14ac:dyDescent="0.25">
      <c r="A16" s="101" t="s">
        <v>13</v>
      </c>
      <c r="B16" s="102">
        <v>2</v>
      </c>
      <c r="C16" s="102">
        <v>1</v>
      </c>
      <c r="D16" s="102">
        <v>1</v>
      </c>
      <c r="E16" s="103">
        <v>0</v>
      </c>
    </row>
    <row r="17" spans="1:5" ht="15.75" thickBot="1" x14ac:dyDescent="0.3">
      <c r="A17" s="104" t="s">
        <v>7</v>
      </c>
      <c r="B17" s="81">
        <v>3</v>
      </c>
      <c r="C17" s="81">
        <v>1</v>
      </c>
      <c r="D17" s="81">
        <v>2</v>
      </c>
      <c r="E17" s="105">
        <v>0</v>
      </c>
    </row>
    <row r="18" spans="1:5" ht="16.5" thickBot="1" x14ac:dyDescent="0.3">
      <c r="A18" s="106" t="s">
        <v>48</v>
      </c>
      <c r="B18" s="107">
        <f>SUM(B7:B17)</f>
        <v>23</v>
      </c>
      <c r="C18" s="108">
        <f>SUM(C7:C17)</f>
        <v>18</v>
      </c>
      <c r="D18" s="108">
        <f>SUM(D7:D17)</f>
        <v>5</v>
      </c>
      <c r="E18" s="109">
        <f>SUM(E7:E17)</f>
        <v>0</v>
      </c>
    </row>
    <row r="19" spans="1:5" ht="15.75" thickBot="1" x14ac:dyDescent="0.3">
      <c r="A19" s="110" t="s">
        <v>53</v>
      </c>
      <c r="B19" s="111">
        <v>100</v>
      </c>
      <c r="C19" s="112">
        <f>+C18/B18*100</f>
        <v>78.260869565217391</v>
      </c>
      <c r="D19" s="112">
        <f>+D18/B18*100</f>
        <v>21.739130434782609</v>
      </c>
      <c r="E19" s="112">
        <f>+E18/B18*100</f>
        <v>0</v>
      </c>
    </row>
    <row r="20" spans="1:5" s="87" customFormat="1" ht="12" x14ac:dyDescent="0.2">
      <c r="A20" s="227"/>
      <c r="B20" s="228"/>
      <c r="C20" s="228"/>
      <c r="D20" s="228"/>
      <c r="E20" s="228"/>
    </row>
    <row r="21" spans="1:5" ht="23.1" customHeight="1" x14ac:dyDescent="0.25">
      <c r="A21" s="245" t="s">
        <v>90</v>
      </c>
      <c r="B21" s="246"/>
      <c r="C21" s="246"/>
      <c r="D21" s="246"/>
      <c r="E21" s="246"/>
    </row>
  </sheetData>
  <mergeCells count="9">
    <mergeCell ref="A1:E1"/>
    <mergeCell ref="A20:E20"/>
    <mergeCell ref="A21:E21"/>
    <mergeCell ref="A2:E2"/>
    <mergeCell ref="A3:E3"/>
    <mergeCell ref="A4:E4"/>
    <mergeCell ref="A5:A6"/>
    <mergeCell ref="B5:B6"/>
    <mergeCell ref="C5:E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FC40746B7B7E4BBE4B6D3F5D38FA89" ma:contentTypeVersion="18" ma:contentTypeDescription="Create a new document." ma:contentTypeScope="" ma:versionID="b992c20d58017cc550f5c7abecb201fc">
  <xsd:schema xmlns:xsd="http://www.w3.org/2001/XMLSchema" xmlns:xs="http://www.w3.org/2001/XMLSchema" xmlns:p="http://schemas.microsoft.com/office/2006/metadata/properties" xmlns:ns3="60eaf2f0-e42c-43da-ae1e-e8504bf89cb1" xmlns:ns4="1e4a4643-d76d-43cf-a6c0-b202c6951372" targetNamespace="http://schemas.microsoft.com/office/2006/metadata/properties" ma:root="true" ma:fieldsID="3e98fbe30e809da50eece71ebf9e0507" ns3:_="" ns4:_="">
    <xsd:import namespace="60eaf2f0-e42c-43da-ae1e-e8504bf89cb1"/>
    <xsd:import namespace="1e4a4643-d76d-43cf-a6c0-b202c69513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af2f0-e42c-43da-ae1e-e8504bf89c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4a4643-d76d-43cf-a6c0-b202c69513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0eaf2f0-e42c-43da-ae1e-e8504bf89cb1" xsi:nil="true"/>
  </documentManagement>
</p:properties>
</file>

<file path=customXml/itemProps1.xml><?xml version="1.0" encoding="utf-8"?>
<ds:datastoreItem xmlns:ds="http://schemas.openxmlformats.org/officeDocument/2006/customXml" ds:itemID="{BB6C3769-FCF4-4563-AB12-966CC20C4B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189EBB-ECFD-4D59-86BC-5B05703BFB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eaf2f0-e42c-43da-ae1e-e8504bf89cb1"/>
    <ds:schemaRef ds:uri="1e4a4643-d76d-43cf-a6c0-b202c6951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C264E6-F43E-4858-B390-64FB950F8DB9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1e4a4643-d76d-43cf-a6c0-b202c6951372"/>
    <ds:schemaRef ds:uri="60eaf2f0-e42c-43da-ae1e-e8504bf89cb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IT PNDIP 2024</vt:lpstr>
      <vt:lpstr>presupuesto</vt:lpstr>
      <vt:lpstr>clasificacion</vt:lpstr>
      <vt:lpstr>clasificacion!Área_de_impresión</vt:lpstr>
      <vt:lpstr>'IT PNDIP 2024'!Área_de_impresión</vt:lpstr>
      <vt:lpstr>presupuesto!Área_de_impresión</vt:lpstr>
      <vt:lpstr>'IT PNDIP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PNDIP Resultados I Trimestre 2024</dc:title>
  <dc:creator>SEPSA;MAG</dc:creator>
  <cp:keywords>Plan Nacional de Desarrollo y de Inversión Pública;PNDIP</cp:keywords>
  <cp:lastModifiedBy>Iver Brade Monge</cp:lastModifiedBy>
  <cp:lastPrinted>2024-05-02T15:14:40Z</cp:lastPrinted>
  <dcterms:created xsi:type="dcterms:W3CDTF">2023-08-25T20:10:06Z</dcterms:created>
  <dcterms:modified xsi:type="dcterms:W3CDTF">2024-05-22T17:06:16Z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0x010100FAFC40746B7B7E4BBE4B6D3F5D38FA89</vt:lpwstr>
  </property>
</Properties>
</file>